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EsteLivro"/>
  <mc:AlternateContent xmlns:mc="http://schemas.openxmlformats.org/markup-compatibility/2006">
    <mc:Choice Requires="x15">
      <x15ac:absPath xmlns:x15ac="http://schemas.microsoft.com/office/spreadsheetml/2010/11/ac" url="C:\Users\apio\Desktop\Grupo de Trabalho Colaborativo\"/>
    </mc:Choice>
  </mc:AlternateContent>
  <xr:revisionPtr revIDLastSave="0" documentId="13_ncr:1_{2B0CD3FE-5071-4959-A29D-11CF77097640}" xr6:coauthVersionLast="46" xr6:coauthVersionMax="46" xr10:uidLastSave="{00000000-0000-0000-0000-000000000000}"/>
  <workbookProtection workbookAlgorithmName="SHA-512" workbookHashValue="BKc5zId6c784SN46kU6mNbUXik6nNu3nPHUQVFVZtm07KY+XD/aUWXKf7OskCsz7+svb6WnWzVlWmjNzx0+qPA==" workbookSaltValue="0wwFVRziXCuIwBht8ZxqBQ==" workbookSpinCount="100000" lockStructure="1"/>
  <bookViews>
    <workbookView xWindow="-110" yWindow="-110" windowWidth="29020" windowHeight="15700" tabRatio="850" xr2:uid="{00000000-000D-0000-FFFF-FFFF00000000}"/>
  </bookViews>
  <sheets>
    <sheet name="ROSTO" sheetId="1" r:id="rId1"/>
    <sheet name="AAC1_2015" sheetId="19" r:id="rId2"/>
    <sheet name="AAC1_2016" sheetId="20" r:id="rId3"/>
    <sheet name="AAC2_2016" sheetId="21" r:id="rId4"/>
    <sheet name="AAC1_2017" sheetId="22" r:id="rId5"/>
    <sheet name="AAC1_2018" sheetId="23" r:id="rId6"/>
    <sheet name="AAC2_2018" sheetId="24" r:id="rId7"/>
    <sheet name="RH" sheetId="7" r:id="rId8"/>
    <sheet name="Avisos" sheetId="8" state="hidden" r:id="rId9"/>
    <sheet name="Auxiliar" sheetId="5" state="hidden" r:id="rId10"/>
  </sheets>
  <definedNames>
    <definedName name="_xlnm._FilterDatabase" localSheetId="8" hidden="1">Avisos!$A$1:$E$324</definedName>
  </definedNames>
  <calcPr calcId="191029" iterate="1" iterateCount="15" iterateDelta="0.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6" i="24" l="1"/>
  <c r="M36" i="24" s="1"/>
  <c r="I36" i="24"/>
  <c r="L35" i="24"/>
  <c r="M35" i="24" s="1"/>
  <c r="I35" i="24"/>
  <c r="L34" i="24"/>
  <c r="M34" i="24" s="1"/>
  <c r="I34" i="24"/>
  <c r="L33" i="24"/>
  <c r="M33" i="24" s="1"/>
  <c r="I33" i="24"/>
  <c r="L32" i="24"/>
  <c r="M32" i="24" s="1"/>
  <c r="I32" i="24"/>
  <c r="L31" i="24"/>
  <c r="M31" i="24" s="1"/>
  <c r="I31" i="24"/>
  <c r="L30" i="24"/>
  <c r="M30" i="24" s="1"/>
  <c r="I30" i="24"/>
  <c r="L29" i="24"/>
  <c r="M29" i="24" s="1"/>
  <c r="I29" i="24"/>
  <c r="L28" i="24"/>
  <c r="M28" i="24" s="1"/>
  <c r="I28" i="24"/>
  <c r="L27" i="24"/>
  <c r="M27" i="24" s="1"/>
  <c r="I27" i="24"/>
  <c r="L26" i="24"/>
  <c r="M26" i="24" s="1"/>
  <c r="I26" i="24"/>
  <c r="L25" i="24"/>
  <c r="M25" i="24" s="1"/>
  <c r="I25" i="24"/>
  <c r="L24" i="24"/>
  <c r="M24" i="24" s="1"/>
  <c r="I24" i="24"/>
  <c r="M23" i="24"/>
  <c r="L23" i="24"/>
  <c r="I23" i="24"/>
  <c r="L22" i="24"/>
  <c r="M22" i="24" s="1"/>
  <c r="I22" i="24"/>
  <c r="L21" i="24"/>
  <c r="M21" i="24" s="1"/>
  <c r="I21" i="24"/>
  <c r="L20" i="24"/>
  <c r="M20" i="24" s="1"/>
  <c r="I20" i="24"/>
  <c r="L19" i="24"/>
  <c r="M19" i="24" s="1"/>
  <c r="I19" i="24"/>
  <c r="L18" i="24"/>
  <c r="M18" i="24" s="1"/>
  <c r="I18" i="24"/>
  <c r="L17" i="24"/>
  <c r="M17" i="24" s="1"/>
  <c r="I17" i="24"/>
  <c r="L16" i="24"/>
  <c r="M16" i="24" s="1"/>
  <c r="I16" i="24"/>
  <c r="L15" i="24"/>
  <c r="M15" i="24" s="1"/>
  <c r="I15" i="24"/>
  <c r="L14" i="24"/>
  <c r="M14" i="24" s="1"/>
  <c r="L13" i="24"/>
  <c r="M13" i="24" s="1"/>
  <c r="L12" i="24"/>
  <c r="M12" i="24" s="1"/>
  <c r="L11" i="24"/>
  <c r="M11" i="24" s="1"/>
  <c r="L10" i="24"/>
  <c r="M10" i="24" s="1"/>
  <c r="L9" i="24"/>
  <c r="M9" i="24" s="1"/>
  <c r="L8" i="24"/>
  <c r="M8" i="24" s="1"/>
  <c r="M7" i="24"/>
  <c r="L7" i="24"/>
  <c r="L36" i="23"/>
  <c r="M36" i="23" s="1"/>
  <c r="I36" i="23"/>
  <c r="L35" i="23"/>
  <c r="M35" i="23" s="1"/>
  <c r="I35" i="23"/>
  <c r="L34" i="23"/>
  <c r="M34" i="23" s="1"/>
  <c r="I34" i="23"/>
  <c r="L33" i="23"/>
  <c r="M33" i="23" s="1"/>
  <c r="I33" i="23"/>
  <c r="L32" i="23"/>
  <c r="M32" i="23" s="1"/>
  <c r="I32" i="23"/>
  <c r="L31" i="23"/>
  <c r="M31" i="23" s="1"/>
  <c r="I31" i="23"/>
  <c r="L30" i="23"/>
  <c r="M30" i="23" s="1"/>
  <c r="I30" i="23"/>
  <c r="L29" i="23"/>
  <c r="M29" i="23" s="1"/>
  <c r="I29" i="23"/>
  <c r="L28" i="23"/>
  <c r="M28" i="23" s="1"/>
  <c r="I28" i="23"/>
  <c r="L27" i="23"/>
  <c r="M27" i="23" s="1"/>
  <c r="I27" i="23"/>
  <c r="L26" i="23"/>
  <c r="M26" i="23" s="1"/>
  <c r="I26" i="23"/>
  <c r="L25" i="23"/>
  <c r="M25" i="23" s="1"/>
  <c r="I25" i="23"/>
  <c r="L24" i="23"/>
  <c r="M24" i="23" s="1"/>
  <c r="I24" i="23"/>
  <c r="L23" i="23"/>
  <c r="M23" i="23" s="1"/>
  <c r="I23" i="23"/>
  <c r="L22" i="23"/>
  <c r="M22" i="23" s="1"/>
  <c r="I22" i="23"/>
  <c r="L21" i="23"/>
  <c r="M21" i="23" s="1"/>
  <c r="I21" i="23"/>
  <c r="L20" i="23"/>
  <c r="M20" i="23" s="1"/>
  <c r="I20" i="23"/>
  <c r="L19" i="23"/>
  <c r="M19" i="23" s="1"/>
  <c r="I19" i="23"/>
  <c r="L18" i="23"/>
  <c r="M18" i="23" s="1"/>
  <c r="I18" i="23"/>
  <c r="L17" i="23"/>
  <c r="M17" i="23" s="1"/>
  <c r="I17" i="23"/>
  <c r="L16" i="23"/>
  <c r="M16" i="23" s="1"/>
  <c r="I16" i="23"/>
  <c r="L15" i="23"/>
  <c r="M15" i="23" s="1"/>
  <c r="L14" i="23"/>
  <c r="M14" i="23" s="1"/>
  <c r="L13" i="23"/>
  <c r="M13" i="23" s="1"/>
  <c r="L12" i="23"/>
  <c r="M12" i="23" s="1"/>
  <c r="L11" i="23"/>
  <c r="M11" i="23" s="1"/>
  <c r="L10" i="23"/>
  <c r="M10" i="23" s="1"/>
  <c r="L9" i="23"/>
  <c r="M9" i="23" s="1"/>
  <c r="L8" i="23"/>
  <c r="M8" i="23" s="1"/>
  <c r="L7" i="23"/>
  <c r="M7" i="23" s="1"/>
  <c r="L36" i="22"/>
  <c r="M36" i="22" s="1"/>
  <c r="I36" i="22"/>
  <c r="M35" i="22"/>
  <c r="L35" i="22"/>
  <c r="I35" i="22"/>
  <c r="L34" i="22"/>
  <c r="M34" i="22" s="1"/>
  <c r="I34" i="22"/>
  <c r="M33" i="22"/>
  <c r="L33" i="22"/>
  <c r="I33" i="22"/>
  <c r="L32" i="22"/>
  <c r="M32" i="22" s="1"/>
  <c r="I32" i="22"/>
  <c r="M31" i="22"/>
  <c r="L31" i="22"/>
  <c r="I31" i="22"/>
  <c r="L30" i="22"/>
  <c r="M30" i="22" s="1"/>
  <c r="I30" i="22"/>
  <c r="M29" i="22"/>
  <c r="L29" i="22"/>
  <c r="I29" i="22"/>
  <c r="L28" i="22"/>
  <c r="M28" i="22" s="1"/>
  <c r="I28" i="22"/>
  <c r="M27" i="22"/>
  <c r="L27" i="22"/>
  <c r="I27" i="22"/>
  <c r="L26" i="22"/>
  <c r="M26" i="22" s="1"/>
  <c r="I26" i="22"/>
  <c r="M25" i="22"/>
  <c r="L25" i="22"/>
  <c r="I25" i="22"/>
  <c r="L24" i="22"/>
  <c r="M24" i="22" s="1"/>
  <c r="I24" i="22"/>
  <c r="M23" i="22"/>
  <c r="L23" i="22"/>
  <c r="I23" i="22"/>
  <c r="L22" i="22"/>
  <c r="M22" i="22" s="1"/>
  <c r="I22" i="22"/>
  <c r="M21" i="22"/>
  <c r="L21" i="22"/>
  <c r="I21" i="22"/>
  <c r="L20" i="22"/>
  <c r="M20" i="22" s="1"/>
  <c r="I20" i="22"/>
  <c r="M19" i="22"/>
  <c r="L19" i="22"/>
  <c r="I19" i="22"/>
  <c r="L18" i="22"/>
  <c r="M18" i="22" s="1"/>
  <c r="I18" i="22"/>
  <c r="M17" i="22"/>
  <c r="L17" i="22"/>
  <c r="I17" i="22"/>
  <c r="L16" i="22"/>
  <c r="M16" i="22" s="1"/>
  <c r="I16" i="22"/>
  <c r="L15" i="22"/>
  <c r="M15" i="22" s="1"/>
  <c r="L14" i="22"/>
  <c r="M14" i="22" s="1"/>
  <c r="L13" i="22"/>
  <c r="M13" i="22" s="1"/>
  <c r="L12" i="22"/>
  <c r="M12" i="22" s="1"/>
  <c r="M11" i="22"/>
  <c r="L11" i="22"/>
  <c r="L10" i="22"/>
  <c r="M10" i="22" s="1"/>
  <c r="L9" i="22"/>
  <c r="M9" i="22" s="1"/>
  <c r="L8" i="22"/>
  <c r="M8" i="22" s="1"/>
  <c r="L7" i="22"/>
  <c r="M7" i="22" s="1"/>
  <c r="L36" i="21"/>
  <c r="M36" i="21" s="1"/>
  <c r="I36" i="21"/>
  <c r="M35" i="21"/>
  <c r="L35" i="21"/>
  <c r="I35" i="21"/>
  <c r="L34" i="21"/>
  <c r="M34" i="21" s="1"/>
  <c r="I34" i="21"/>
  <c r="L33" i="21"/>
  <c r="M33" i="21" s="1"/>
  <c r="I33" i="21"/>
  <c r="L32" i="21"/>
  <c r="M32" i="21" s="1"/>
  <c r="I32" i="21"/>
  <c r="M31" i="21"/>
  <c r="L31" i="21"/>
  <c r="I31" i="21"/>
  <c r="L30" i="21"/>
  <c r="M30" i="21" s="1"/>
  <c r="I30" i="21"/>
  <c r="L29" i="21"/>
  <c r="M29" i="21" s="1"/>
  <c r="I29" i="21"/>
  <c r="M28" i="21"/>
  <c r="L28" i="21"/>
  <c r="I28" i="21"/>
  <c r="M27" i="21"/>
  <c r="L27" i="21"/>
  <c r="I27" i="21"/>
  <c r="L26" i="21"/>
  <c r="M26" i="21" s="1"/>
  <c r="I26" i="21"/>
  <c r="L25" i="21"/>
  <c r="M25" i="21" s="1"/>
  <c r="I25" i="21"/>
  <c r="M24" i="21"/>
  <c r="L24" i="21"/>
  <c r="I24" i="21"/>
  <c r="M23" i="21"/>
  <c r="L23" i="21"/>
  <c r="I23" i="21"/>
  <c r="L22" i="21"/>
  <c r="M22" i="21" s="1"/>
  <c r="I22" i="21"/>
  <c r="L21" i="21"/>
  <c r="M21" i="21" s="1"/>
  <c r="I21" i="21"/>
  <c r="M20" i="21"/>
  <c r="L20" i="21"/>
  <c r="I20" i="21"/>
  <c r="M19" i="21"/>
  <c r="L19" i="21"/>
  <c r="I19" i="21"/>
  <c r="L18" i="21"/>
  <c r="M18" i="21" s="1"/>
  <c r="I18" i="21"/>
  <c r="L17" i="21"/>
  <c r="M17" i="21" s="1"/>
  <c r="I17" i="21"/>
  <c r="M16" i="21"/>
  <c r="L16" i="21"/>
  <c r="L15" i="21"/>
  <c r="M15" i="21" s="1"/>
  <c r="L14" i="21"/>
  <c r="M14" i="21" s="1"/>
  <c r="L13" i="21"/>
  <c r="M13" i="21" s="1"/>
  <c r="L12" i="21"/>
  <c r="M12" i="21" s="1"/>
  <c r="M11" i="21"/>
  <c r="L11" i="21"/>
  <c r="L10" i="21"/>
  <c r="M10" i="21" s="1"/>
  <c r="L9" i="21"/>
  <c r="M9" i="21" s="1"/>
  <c r="L8" i="21"/>
  <c r="M8" i="21" s="1"/>
  <c r="L7" i="21"/>
  <c r="M7" i="21" s="1"/>
  <c r="L36" i="20"/>
  <c r="M36" i="20" s="1"/>
  <c r="I36" i="20"/>
  <c r="L35" i="20"/>
  <c r="M35" i="20" s="1"/>
  <c r="I35" i="20"/>
  <c r="M34" i="20"/>
  <c r="L34" i="20"/>
  <c r="I34" i="20"/>
  <c r="L33" i="20"/>
  <c r="M33" i="20" s="1"/>
  <c r="I33" i="20"/>
  <c r="L32" i="20"/>
  <c r="M32" i="20" s="1"/>
  <c r="I32" i="20"/>
  <c r="L31" i="20"/>
  <c r="M31" i="20" s="1"/>
  <c r="I31" i="20"/>
  <c r="M30" i="20"/>
  <c r="L30" i="20"/>
  <c r="I30" i="20"/>
  <c r="L29" i="20"/>
  <c r="M29" i="20" s="1"/>
  <c r="I29" i="20"/>
  <c r="L28" i="20"/>
  <c r="M28" i="20" s="1"/>
  <c r="I28" i="20"/>
  <c r="L27" i="20"/>
  <c r="M27" i="20" s="1"/>
  <c r="I27" i="20"/>
  <c r="M26" i="20"/>
  <c r="L26" i="20"/>
  <c r="I26" i="20"/>
  <c r="L25" i="20"/>
  <c r="M25" i="20" s="1"/>
  <c r="I25" i="20"/>
  <c r="L24" i="20"/>
  <c r="M24" i="20" s="1"/>
  <c r="I24" i="20"/>
  <c r="L23" i="20"/>
  <c r="M23" i="20" s="1"/>
  <c r="I23" i="20"/>
  <c r="M22" i="20"/>
  <c r="L22" i="20"/>
  <c r="I22" i="20"/>
  <c r="L21" i="20"/>
  <c r="M21" i="20" s="1"/>
  <c r="I21" i="20"/>
  <c r="L20" i="20"/>
  <c r="M20" i="20" s="1"/>
  <c r="I20" i="20"/>
  <c r="L19" i="20"/>
  <c r="M19" i="20" s="1"/>
  <c r="I19" i="20"/>
  <c r="M18" i="20"/>
  <c r="L18" i="20"/>
  <c r="I18" i="20"/>
  <c r="L17" i="20"/>
  <c r="M17" i="20" s="1"/>
  <c r="L16" i="20"/>
  <c r="M16" i="20" s="1"/>
  <c r="L15" i="20"/>
  <c r="M15" i="20" s="1"/>
  <c r="L14" i="20"/>
  <c r="M14" i="20" s="1"/>
  <c r="L13" i="20"/>
  <c r="M13" i="20" s="1"/>
  <c r="L12" i="20"/>
  <c r="M12" i="20" s="1"/>
  <c r="L11" i="20"/>
  <c r="M11" i="20" s="1"/>
  <c r="L10" i="20"/>
  <c r="M10" i="20" s="1"/>
  <c r="L9" i="20"/>
  <c r="M9" i="20" s="1"/>
  <c r="L8" i="20"/>
  <c r="M8" i="20" s="1"/>
  <c r="L7" i="20"/>
  <c r="M7" i="20" s="1"/>
  <c r="J21" i="1"/>
  <c r="U36" i="24" l="1"/>
  <c r="U35" i="24"/>
  <c r="U34" i="24"/>
  <c r="U33" i="24"/>
  <c r="U32" i="24"/>
  <c r="U31" i="24"/>
  <c r="U30" i="24"/>
  <c r="U29" i="24"/>
  <c r="U28" i="24"/>
  <c r="U27" i="24"/>
  <c r="U26" i="24"/>
  <c r="U25" i="24"/>
  <c r="U24" i="24"/>
  <c r="U23" i="24"/>
  <c r="U22" i="24"/>
  <c r="U21" i="24"/>
  <c r="U20" i="24"/>
  <c r="AA19" i="24"/>
  <c r="U19" i="24"/>
  <c r="AA18" i="24"/>
  <c r="U18" i="24"/>
  <c r="AA17" i="24"/>
  <c r="U17" i="24"/>
  <c r="AA16" i="24"/>
  <c r="U16" i="24"/>
  <c r="AA15" i="24"/>
  <c r="U15" i="24"/>
  <c r="AA14" i="24"/>
  <c r="U14" i="24"/>
  <c r="AA13" i="24"/>
  <c r="AF13" i="24" s="1"/>
  <c r="U13" i="24"/>
  <c r="AA12" i="24"/>
  <c r="U12" i="24"/>
  <c r="AW11" i="24"/>
  <c r="AA11" i="24"/>
  <c r="U11" i="24"/>
  <c r="AA10" i="24"/>
  <c r="U10" i="24"/>
  <c r="AA9" i="24"/>
  <c r="AF9" i="24" s="1"/>
  <c r="U9" i="24"/>
  <c r="AA8" i="24"/>
  <c r="U8" i="24"/>
  <c r="AS12" i="24"/>
  <c r="AA7" i="24"/>
  <c r="AF7" i="24" s="1"/>
  <c r="U7" i="24"/>
  <c r="AV12" i="24"/>
  <c r="U6" i="24"/>
  <c r="AL3" i="24" s="1"/>
  <c r="K3" i="24"/>
  <c r="J3" i="24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AA19" i="23"/>
  <c r="AI19" i="23" s="1"/>
  <c r="U19" i="23"/>
  <c r="AA18" i="23"/>
  <c r="AI18" i="23" s="1"/>
  <c r="U18" i="23"/>
  <c r="AA17" i="23"/>
  <c r="AI17" i="23" s="1"/>
  <c r="U17" i="23"/>
  <c r="AA16" i="23"/>
  <c r="U16" i="23"/>
  <c r="AA15" i="23"/>
  <c r="U15" i="23"/>
  <c r="AA14" i="23"/>
  <c r="U14" i="23"/>
  <c r="AA13" i="23"/>
  <c r="AF13" i="23" s="1"/>
  <c r="U13" i="23"/>
  <c r="AP12" i="23"/>
  <c r="AA12" i="23"/>
  <c r="U12" i="23"/>
  <c r="AW11" i="23"/>
  <c r="AA11" i="23"/>
  <c r="U11" i="23"/>
  <c r="AA10" i="23"/>
  <c r="U10" i="23"/>
  <c r="AA9" i="23"/>
  <c r="U9" i="23"/>
  <c r="AA8" i="23"/>
  <c r="U8" i="23"/>
  <c r="AV12" i="23"/>
  <c r="AA7" i="23"/>
  <c r="AF7" i="23" s="1"/>
  <c r="U7" i="23"/>
  <c r="AS12" i="23"/>
  <c r="K3" i="23"/>
  <c r="J3" i="23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AA19" i="22"/>
  <c r="AI19" i="22" s="1"/>
  <c r="U19" i="22"/>
  <c r="AA18" i="22"/>
  <c r="AI18" i="22" s="1"/>
  <c r="U18" i="22"/>
  <c r="AA17" i="22"/>
  <c r="AI17" i="22" s="1"/>
  <c r="U17" i="22"/>
  <c r="AA16" i="22"/>
  <c r="U16" i="22"/>
  <c r="AA15" i="22"/>
  <c r="U15" i="22"/>
  <c r="AA14" i="22"/>
  <c r="U14" i="22"/>
  <c r="AA13" i="22"/>
  <c r="U13" i="22"/>
  <c r="AA12" i="22"/>
  <c r="AF12" i="22" s="1"/>
  <c r="U12" i="22"/>
  <c r="AW11" i="22"/>
  <c r="AA11" i="22"/>
  <c r="U11" i="22"/>
  <c r="AL12" i="22"/>
  <c r="AA10" i="22"/>
  <c r="AF10" i="22" s="1"/>
  <c r="U10" i="22"/>
  <c r="AA9" i="22"/>
  <c r="U9" i="22"/>
  <c r="AA8" i="22"/>
  <c r="U8" i="22"/>
  <c r="AQ12" i="22"/>
  <c r="AA7" i="22"/>
  <c r="AF7" i="22" s="1"/>
  <c r="AI7" i="22" s="1"/>
  <c r="U7" i="22"/>
  <c r="K3" i="22"/>
  <c r="J3" i="22"/>
  <c r="U36" i="21"/>
  <c r="U35" i="21"/>
  <c r="U34" i="21"/>
  <c r="U33" i="21"/>
  <c r="U32" i="21"/>
  <c r="U31" i="21"/>
  <c r="U30" i="21"/>
  <c r="U29" i="21"/>
  <c r="U28" i="21"/>
  <c r="U27" i="21"/>
  <c r="U26" i="21"/>
  <c r="U25" i="21"/>
  <c r="U24" i="21"/>
  <c r="U23" i="21"/>
  <c r="U22" i="21"/>
  <c r="U21" i="21"/>
  <c r="U20" i="21"/>
  <c r="AA19" i="21"/>
  <c r="U19" i="21"/>
  <c r="AA18" i="21"/>
  <c r="AI18" i="21" s="1"/>
  <c r="U18" i="21"/>
  <c r="AA17" i="21"/>
  <c r="U17" i="21"/>
  <c r="AA16" i="21"/>
  <c r="U16" i="21"/>
  <c r="AA15" i="21"/>
  <c r="U15" i="21"/>
  <c r="AA14" i="21"/>
  <c r="U14" i="21"/>
  <c r="AA13" i="21"/>
  <c r="U13" i="21"/>
  <c r="AA12" i="21"/>
  <c r="AF12" i="21" s="1"/>
  <c r="U12" i="21"/>
  <c r="AW11" i="21"/>
  <c r="AA11" i="21"/>
  <c r="U11" i="21"/>
  <c r="AA10" i="21"/>
  <c r="AF10" i="21" s="1"/>
  <c r="U10" i="21"/>
  <c r="AA9" i="21"/>
  <c r="U9" i="21"/>
  <c r="AV12" i="21"/>
  <c r="AA8" i="21"/>
  <c r="AF8" i="21" s="1"/>
  <c r="U8" i="21"/>
  <c r="AA7" i="21"/>
  <c r="U7" i="21"/>
  <c r="AN12" i="21"/>
  <c r="K3" i="21"/>
  <c r="J3" i="21"/>
  <c r="U36" i="20"/>
  <c r="U35" i="20"/>
  <c r="U34" i="20"/>
  <c r="U33" i="20"/>
  <c r="U32" i="20"/>
  <c r="U31" i="20"/>
  <c r="U30" i="20"/>
  <c r="U29" i="20"/>
  <c r="U28" i="20"/>
  <c r="U27" i="20"/>
  <c r="U26" i="20"/>
  <c r="U25" i="20"/>
  <c r="U24" i="20"/>
  <c r="U23" i="20"/>
  <c r="U22" i="20"/>
  <c r="AE21" i="20"/>
  <c r="U21" i="20"/>
  <c r="U20" i="20"/>
  <c r="AA19" i="20"/>
  <c r="AI19" i="20" s="1"/>
  <c r="U19" i="20"/>
  <c r="AA18" i="20"/>
  <c r="AI18" i="20" s="1"/>
  <c r="U18" i="20"/>
  <c r="AA17" i="20"/>
  <c r="AI17" i="20" s="1"/>
  <c r="U17" i="20"/>
  <c r="AC16" i="20"/>
  <c r="AA16" i="20"/>
  <c r="U16" i="20"/>
  <c r="AA15" i="20"/>
  <c r="U15" i="20"/>
  <c r="AA14" i="20"/>
  <c r="U14" i="20"/>
  <c r="AA13" i="20"/>
  <c r="U13" i="20"/>
  <c r="AA12" i="20"/>
  <c r="AF12" i="20" s="1"/>
  <c r="U12" i="20"/>
  <c r="AW11" i="20"/>
  <c r="AA11" i="20"/>
  <c r="AF11" i="20" s="1"/>
  <c r="U11" i="20"/>
  <c r="AA10" i="20"/>
  <c r="U10" i="20"/>
  <c r="AA9" i="20"/>
  <c r="AF9" i="20" s="1"/>
  <c r="AI9" i="20" s="1"/>
  <c r="U9" i="20"/>
  <c r="AA8" i="20"/>
  <c r="AF8" i="20" s="1"/>
  <c r="U8" i="20"/>
  <c r="AA7" i="20"/>
  <c r="U7" i="20"/>
  <c r="K3" i="20"/>
  <c r="J3" i="20"/>
  <c r="U36" i="19"/>
  <c r="M36" i="19"/>
  <c r="L36" i="19"/>
  <c r="I36" i="19"/>
  <c r="U35" i="19"/>
  <c r="M35" i="19"/>
  <c r="L35" i="19"/>
  <c r="I35" i="19"/>
  <c r="U34" i="19"/>
  <c r="M34" i="19"/>
  <c r="L34" i="19"/>
  <c r="I34" i="19"/>
  <c r="U33" i="19"/>
  <c r="M33" i="19"/>
  <c r="L33" i="19"/>
  <c r="I33" i="19"/>
  <c r="U32" i="19"/>
  <c r="M32" i="19"/>
  <c r="L32" i="19"/>
  <c r="I32" i="19"/>
  <c r="U31" i="19"/>
  <c r="M31" i="19"/>
  <c r="L31" i="19"/>
  <c r="I31" i="19"/>
  <c r="U30" i="19"/>
  <c r="M30" i="19"/>
  <c r="L30" i="19"/>
  <c r="I30" i="19"/>
  <c r="U29" i="19"/>
  <c r="M29" i="19"/>
  <c r="L29" i="19"/>
  <c r="I29" i="19"/>
  <c r="U28" i="19"/>
  <c r="M28" i="19"/>
  <c r="L28" i="19"/>
  <c r="I28" i="19"/>
  <c r="U27" i="19"/>
  <c r="M27" i="19"/>
  <c r="L27" i="19"/>
  <c r="I27" i="19"/>
  <c r="U26" i="19"/>
  <c r="M26" i="19"/>
  <c r="L26" i="19"/>
  <c r="I26" i="19"/>
  <c r="U25" i="19"/>
  <c r="M25" i="19"/>
  <c r="L25" i="19"/>
  <c r="I25" i="19"/>
  <c r="U24" i="19"/>
  <c r="M24" i="19"/>
  <c r="L24" i="19"/>
  <c r="I24" i="19"/>
  <c r="U23" i="19"/>
  <c r="M23" i="19"/>
  <c r="L23" i="19"/>
  <c r="I23" i="19"/>
  <c r="U22" i="19"/>
  <c r="M22" i="19"/>
  <c r="L22" i="19"/>
  <c r="I22" i="19"/>
  <c r="U21" i="19"/>
  <c r="M21" i="19"/>
  <c r="L21" i="19"/>
  <c r="I21" i="19"/>
  <c r="U20" i="19"/>
  <c r="L20" i="19"/>
  <c r="M20" i="19" s="1"/>
  <c r="I20" i="19"/>
  <c r="AA19" i="19"/>
  <c r="AI19" i="19" s="1"/>
  <c r="U19" i="19"/>
  <c r="L19" i="19"/>
  <c r="M19" i="19" s="1"/>
  <c r="I19" i="19"/>
  <c r="AA18" i="19"/>
  <c r="U18" i="19"/>
  <c r="L18" i="19"/>
  <c r="M18" i="19" s="1"/>
  <c r="I18" i="19"/>
  <c r="AI17" i="19"/>
  <c r="AA17" i="19"/>
  <c r="U17" i="19"/>
  <c r="L17" i="19"/>
  <c r="M17" i="19" s="1"/>
  <c r="I17" i="19"/>
  <c r="AA16" i="19"/>
  <c r="U16" i="19"/>
  <c r="L16" i="19"/>
  <c r="M16" i="19" s="1"/>
  <c r="I16" i="19"/>
  <c r="AA15" i="19"/>
  <c r="U15" i="19"/>
  <c r="L15" i="19"/>
  <c r="M15" i="19" s="1"/>
  <c r="AA14" i="19"/>
  <c r="U14" i="19"/>
  <c r="L14" i="19"/>
  <c r="M14" i="19" s="1"/>
  <c r="AA13" i="19"/>
  <c r="AF13" i="19" s="1"/>
  <c r="U13" i="19"/>
  <c r="L13" i="19"/>
  <c r="M13" i="19" s="1"/>
  <c r="AA12" i="19"/>
  <c r="AF12" i="19" s="1"/>
  <c r="U12" i="19"/>
  <c r="L12" i="19"/>
  <c r="M12" i="19" s="1"/>
  <c r="AW11" i="19"/>
  <c r="AA11" i="19"/>
  <c r="U11" i="19"/>
  <c r="L11" i="19"/>
  <c r="M11" i="19" s="1"/>
  <c r="AA10" i="19"/>
  <c r="AF10" i="19" s="1"/>
  <c r="U10" i="19"/>
  <c r="L10" i="19"/>
  <c r="M10" i="19" s="1"/>
  <c r="AA9" i="19"/>
  <c r="U9" i="19"/>
  <c r="L9" i="19"/>
  <c r="M9" i="19" s="1"/>
  <c r="AA8" i="19"/>
  <c r="AF8" i="19" s="1"/>
  <c r="U8" i="19"/>
  <c r="L8" i="19"/>
  <c r="M8" i="19" s="1"/>
  <c r="AA7" i="19"/>
  <c r="U7" i="19"/>
  <c r="L7" i="19"/>
  <c r="M7" i="19" s="1"/>
  <c r="K3" i="19"/>
  <c r="J3" i="19"/>
  <c r="U6" i="21" l="1"/>
  <c r="AL3" i="21" s="1"/>
  <c r="U6" i="20"/>
  <c r="AL3" i="20" s="1"/>
  <c r="U6" i="23"/>
  <c r="AL3" i="23" s="1"/>
  <c r="U6" i="19"/>
  <c r="AL3" i="19" s="1"/>
  <c r="L3" i="19"/>
  <c r="AF10" i="23"/>
  <c r="AI10" i="23" s="1"/>
  <c r="AA20" i="23"/>
  <c r="AB10" i="23" s="1"/>
  <c r="AF9" i="23"/>
  <c r="AI9" i="23" s="1"/>
  <c r="AI10" i="21"/>
  <c r="AI12" i="20"/>
  <c r="L3" i="20"/>
  <c r="AF11" i="19"/>
  <c r="AI11" i="19" s="1"/>
  <c r="AI13" i="19"/>
  <c r="AI8" i="20"/>
  <c r="AU12" i="19"/>
  <c r="AQ12" i="19"/>
  <c r="AM12" i="19"/>
  <c r="AT12" i="19"/>
  <c r="AL12" i="19"/>
  <c r="AS12" i="19"/>
  <c r="AV12" i="19"/>
  <c r="AR12" i="19"/>
  <c r="AP12" i="19"/>
  <c r="AO12" i="19"/>
  <c r="AN12" i="19"/>
  <c r="AA20" i="19"/>
  <c r="AB8" i="19" s="1"/>
  <c r="AF7" i="19"/>
  <c r="AU12" i="22"/>
  <c r="U6" i="22"/>
  <c r="AL3" i="22" s="1"/>
  <c r="AT12" i="20"/>
  <c r="AP12" i="20"/>
  <c r="AL12" i="20"/>
  <c r="AS12" i="20"/>
  <c r="AO12" i="20"/>
  <c r="AV12" i="20"/>
  <c r="AR12" i="20"/>
  <c r="AN12" i="20"/>
  <c r="AQ12" i="20"/>
  <c r="AI8" i="19"/>
  <c r="AF9" i="19"/>
  <c r="AI9" i="19" s="1"/>
  <c r="AI10" i="19"/>
  <c r="AI18" i="19"/>
  <c r="AF10" i="20"/>
  <c r="AI10" i="20" s="1"/>
  <c r="AI11" i="20"/>
  <c r="AU12" i="20"/>
  <c r="AF13" i="20"/>
  <c r="AI13" i="20" s="1"/>
  <c r="AA20" i="21"/>
  <c r="AB12" i="21" s="1"/>
  <c r="AF7" i="21"/>
  <c r="AI17" i="21"/>
  <c r="L3" i="22"/>
  <c r="AT12" i="22"/>
  <c r="AA20" i="20"/>
  <c r="AB13" i="20" s="1"/>
  <c r="AI12" i="19"/>
  <c r="AF7" i="20"/>
  <c r="AI7" i="20" s="1"/>
  <c r="AM12" i="20"/>
  <c r="L3" i="21"/>
  <c r="AU12" i="21"/>
  <c r="AQ12" i="21"/>
  <c r="AM12" i="21"/>
  <c r="AT12" i="21"/>
  <c r="AP12" i="21"/>
  <c r="AL12" i="21"/>
  <c r="AS12" i="21"/>
  <c r="AO12" i="21"/>
  <c r="AI8" i="21"/>
  <c r="AF9" i="21"/>
  <c r="AR12" i="21"/>
  <c r="AI19" i="21"/>
  <c r="AF11" i="21"/>
  <c r="AI11" i="21" s="1"/>
  <c r="AI12" i="21"/>
  <c r="AF13" i="21"/>
  <c r="AF8" i="22"/>
  <c r="AI12" i="22"/>
  <c r="AM12" i="22"/>
  <c r="AS12" i="22"/>
  <c r="AO12" i="22"/>
  <c r="AV12" i="22"/>
  <c r="AR12" i="22"/>
  <c r="AN12" i="22"/>
  <c r="AA20" i="22"/>
  <c r="AB18" i="22" s="1"/>
  <c r="AF9" i="22"/>
  <c r="AP12" i="22"/>
  <c r="AF13" i="22"/>
  <c r="AI13" i="22" s="1"/>
  <c r="L3" i="23"/>
  <c r="AB8" i="23"/>
  <c r="AR12" i="23"/>
  <c r="AF8" i="24"/>
  <c r="AI8" i="24" s="1"/>
  <c r="AO12" i="24"/>
  <c r="AL12" i="23"/>
  <c r="AT12" i="23"/>
  <c r="AN12" i="23"/>
  <c r="AF12" i="24"/>
  <c r="L3" i="24"/>
  <c r="AI7" i="23"/>
  <c r="AF8" i="23"/>
  <c r="AF12" i="23"/>
  <c r="AI12" i="23" s="1"/>
  <c r="AM12" i="23"/>
  <c r="AQ12" i="23"/>
  <c r="AU12" i="23"/>
  <c r="AI13" i="23"/>
  <c r="AL12" i="24"/>
  <c r="AP12" i="24"/>
  <c r="AT12" i="24"/>
  <c r="AI17" i="24"/>
  <c r="AI18" i="24"/>
  <c r="AI19" i="24"/>
  <c r="AI7" i="24"/>
  <c r="AI9" i="24"/>
  <c r="AM12" i="24"/>
  <c r="AQ12" i="24"/>
  <c r="AU12" i="24"/>
  <c r="AI13" i="24"/>
  <c r="AA20" i="24"/>
  <c r="AO12" i="23"/>
  <c r="AN12" i="24"/>
  <c r="AR12" i="24"/>
  <c r="AB14" i="19" l="1"/>
  <c r="AB15" i="21"/>
  <c r="AB16" i="23"/>
  <c r="AB17" i="23"/>
  <c r="AB15" i="23"/>
  <c r="AB19" i="23"/>
  <c r="AB14" i="23"/>
  <c r="AB18" i="23"/>
  <c r="AB11" i="23"/>
  <c r="AB13" i="23"/>
  <c r="AB16" i="22"/>
  <c r="AB12" i="19"/>
  <c r="AB7" i="22"/>
  <c r="AB19" i="22"/>
  <c r="AW12" i="22"/>
  <c r="AB9" i="23"/>
  <c r="AB7" i="23"/>
  <c r="AB12" i="23"/>
  <c r="AB10" i="20"/>
  <c r="AB9" i="20"/>
  <c r="AB8" i="20"/>
  <c r="AB11" i="20"/>
  <c r="AB7" i="20"/>
  <c r="AB14" i="24"/>
  <c r="AB15" i="24"/>
  <c r="AB10" i="24"/>
  <c r="AI12" i="24"/>
  <c r="AB9" i="24"/>
  <c r="AB17" i="24"/>
  <c r="AB8" i="24"/>
  <c r="AB11" i="24"/>
  <c r="AB15" i="22"/>
  <c r="AB14" i="22"/>
  <c r="AB10" i="22"/>
  <c r="AB12" i="22"/>
  <c r="AB8" i="22"/>
  <c r="AB7" i="24"/>
  <c r="AI9" i="21"/>
  <c r="AB17" i="21"/>
  <c r="AB16" i="19"/>
  <c r="AB11" i="22"/>
  <c r="AB15" i="19"/>
  <c r="AI7" i="19"/>
  <c r="AW12" i="19"/>
  <c r="AB14" i="21"/>
  <c r="AB19" i="21"/>
  <c r="AW12" i="21"/>
  <c r="AW12" i="20"/>
  <c r="AB19" i="19"/>
  <c r="AB17" i="19"/>
  <c r="AW12" i="24"/>
  <c r="AB18" i="21"/>
  <c r="AB10" i="21"/>
  <c r="AB8" i="21"/>
  <c r="AB16" i="21"/>
  <c r="AB13" i="21"/>
  <c r="AB11" i="21"/>
  <c r="AB13" i="19"/>
  <c r="AB11" i="19"/>
  <c r="AB17" i="22"/>
  <c r="AI8" i="23"/>
  <c r="AB9" i="22"/>
  <c r="AB18" i="24"/>
  <c r="AB12" i="24"/>
  <c r="AB16" i="24"/>
  <c r="AW12" i="23"/>
  <c r="AB19" i="24"/>
  <c r="AB13" i="24"/>
  <c r="AB13" i="22"/>
  <c r="AI9" i="22"/>
  <c r="AB9" i="21"/>
  <c r="AI7" i="21"/>
  <c r="AB19" i="20"/>
  <c r="AB18" i="20"/>
  <c r="AB17" i="20"/>
  <c r="AB15" i="20"/>
  <c r="AB14" i="20"/>
  <c r="C13" i="20"/>
  <c r="AB12" i="20"/>
  <c r="AB7" i="21"/>
  <c r="AB16" i="20"/>
  <c r="AI13" i="21"/>
  <c r="AI8" i="22"/>
  <c r="AB18" i="19"/>
  <c r="AB7" i="19"/>
  <c r="AB10" i="19"/>
  <c r="AB9" i="19"/>
  <c r="J8" i="1" l="1"/>
  <c r="F8" i="1"/>
  <c r="A35" i="1"/>
  <c r="O20" i="1"/>
  <c r="P20" i="1" s="1"/>
  <c r="O19" i="1"/>
  <c r="P19" i="1" s="1"/>
  <c r="M20" i="1"/>
  <c r="N20" i="1" s="1"/>
  <c r="M19" i="1"/>
  <c r="N19" i="1" s="1"/>
  <c r="O18" i="1"/>
  <c r="P18" i="1" s="1"/>
  <c r="M18" i="1"/>
  <c r="N18" i="1" s="1"/>
  <c r="O16" i="1"/>
  <c r="P16" i="1" s="1"/>
  <c r="M16" i="1"/>
  <c r="N16" i="1" s="1"/>
  <c r="H14" i="1" l="1"/>
  <c r="O14" i="1" s="1"/>
  <c r="P14" i="1" s="1"/>
  <c r="H6" i="1"/>
  <c r="M21" i="1" s="1"/>
  <c r="H21" i="1"/>
  <c r="F21" i="1"/>
  <c r="J19" i="1"/>
  <c r="J17" i="1"/>
  <c r="F14" i="1"/>
  <c r="M14" i="1" s="1"/>
  <c r="N14" i="1" s="1"/>
  <c r="A50" i="1" l="1"/>
  <c r="J14" i="1"/>
  <c r="Y38" i="7" l="1"/>
  <c r="U38" i="7"/>
  <c r="T38" i="7"/>
  <c r="S38" i="7"/>
  <c r="R38" i="7"/>
  <c r="Q38" i="7"/>
  <c r="P38" i="7"/>
  <c r="M5" i="7"/>
  <c r="N5" i="7" s="1"/>
  <c r="O5" i="7" s="1"/>
  <c r="V5" i="7" l="1"/>
  <c r="X5" i="7"/>
  <c r="X38" i="7" s="1"/>
  <c r="W5" i="7"/>
  <c r="W38" i="7" s="1"/>
  <c r="Z5" i="7" l="1"/>
  <c r="Z38" i="7" s="1"/>
  <c r="V38" i="7"/>
  <c r="AF10" i="24" l="1"/>
  <c r="AI10" i="24" s="1"/>
  <c r="AI10" i="22" l="1"/>
  <c r="AE10" i="24" l="1"/>
  <c r="AF11" i="24"/>
  <c r="AI11" i="24" s="1"/>
  <c r="AE14" i="24"/>
  <c r="AF14" i="24"/>
  <c r="C13" i="24" s="1"/>
  <c r="C15" i="24"/>
  <c r="AE15" i="24"/>
  <c r="AF15" i="24"/>
  <c r="C17" i="24" s="1"/>
  <c r="AE16" i="24"/>
  <c r="AF16" i="24"/>
  <c r="AI16" i="24" s="1"/>
  <c r="AI14" i="24" l="1"/>
  <c r="C19" i="24"/>
  <c r="AF20" i="24"/>
  <c r="AH16" i="24" s="1"/>
  <c r="AI15" i="24"/>
  <c r="AI20" i="24" s="1"/>
  <c r="AH15" i="24" l="1"/>
  <c r="AG16" i="24"/>
  <c r="AG13" i="24"/>
  <c r="AG8" i="24"/>
  <c r="AW10" i="24"/>
  <c r="AG17" i="24"/>
  <c r="AG7" i="24"/>
  <c r="AG14" i="24"/>
  <c r="AG18" i="24"/>
  <c r="AG11" i="24"/>
  <c r="AG19" i="24"/>
  <c r="AG10" i="24"/>
  <c r="AG12" i="24"/>
  <c r="AG9" i="24"/>
  <c r="AH14" i="24"/>
  <c r="AG15" i="24"/>
  <c r="AN6" i="24" l="1"/>
  <c r="AV6" i="24"/>
  <c r="AR8" i="24"/>
  <c r="AL9" i="24"/>
  <c r="AW9" i="24" s="1"/>
  <c r="AX9" i="24" s="1"/>
  <c r="AT9" i="24"/>
  <c r="AO6" i="24"/>
  <c r="AS8" i="24"/>
  <c r="AM9" i="24"/>
  <c r="AU9" i="24"/>
  <c r="AP6" i="24"/>
  <c r="AL8" i="24"/>
  <c r="AT8" i="24"/>
  <c r="AT7" i="24" s="1"/>
  <c r="AT10" i="24" s="1"/>
  <c r="AN9" i="24"/>
  <c r="AV9" i="24"/>
  <c r="AQ6" i="24"/>
  <c r="AM8" i="24"/>
  <c r="AM7" i="24" s="1"/>
  <c r="AM10" i="24" s="1"/>
  <c r="AU8" i="24"/>
  <c r="AU7" i="24" s="1"/>
  <c r="AO9" i="24"/>
  <c r="AR6" i="24"/>
  <c r="AV8" i="24"/>
  <c r="AS6" i="24"/>
  <c r="AO8" i="24"/>
  <c r="AO7" i="24" s="1"/>
  <c r="AQ9" i="24"/>
  <c r="AL6" i="24"/>
  <c r="AW6" i="24" s="1"/>
  <c r="AX6" i="24" s="1"/>
  <c r="AT6" i="24"/>
  <c r="AP8" i="24"/>
  <c r="AR9" i="24"/>
  <c r="AN8" i="24"/>
  <c r="AN7" i="24" s="1"/>
  <c r="AN10" i="24" s="1"/>
  <c r="AM6" i="24"/>
  <c r="AU6" i="24"/>
  <c r="AQ8" i="24"/>
  <c r="AQ7" i="24" s="1"/>
  <c r="AQ10" i="24" s="1"/>
  <c r="AS9" i="24"/>
  <c r="AP9" i="24"/>
  <c r="AV7" i="24" l="1"/>
  <c r="AV10" i="24" s="1"/>
  <c r="AS7" i="24"/>
  <c r="AS10" i="24" s="1"/>
  <c r="AO10" i="24"/>
  <c r="AR7" i="24"/>
  <c r="AR10" i="24" s="1"/>
  <c r="AL7" i="24"/>
  <c r="AL10" i="24" s="1"/>
  <c r="AW8" i="24"/>
  <c r="AP7" i="24"/>
  <c r="AP10" i="24" s="1"/>
  <c r="AU10" i="24"/>
  <c r="AX8" i="24" l="1"/>
  <c r="AW7" i="24"/>
  <c r="AX7" i="24" s="1"/>
  <c r="AE10" i="23"/>
  <c r="AF11" i="23"/>
  <c r="AI11" i="23" s="1"/>
  <c r="AE14" i="23"/>
  <c r="AF14" i="23"/>
  <c r="C15" i="23"/>
  <c r="AE15" i="23"/>
  <c r="AF15" i="23"/>
  <c r="AI15" i="23"/>
  <c r="AE16" i="23"/>
  <c r="AF16" i="23"/>
  <c r="C17" i="23"/>
  <c r="AF20" i="23"/>
  <c r="AH15" i="23" s="1"/>
  <c r="AG11" i="23" l="1"/>
  <c r="AG9" i="23"/>
  <c r="AG13" i="23"/>
  <c r="AG8" i="23"/>
  <c r="AG15" i="23"/>
  <c r="AG7" i="23"/>
  <c r="AG18" i="23"/>
  <c r="AG19" i="23"/>
  <c r="AG17" i="23"/>
  <c r="AG16" i="23"/>
  <c r="C13" i="23"/>
  <c r="AG14" i="23"/>
  <c r="AI14" i="23"/>
  <c r="AH14" i="23"/>
  <c r="AG10" i="23"/>
  <c r="AW10" i="23"/>
  <c r="AH16" i="23"/>
  <c r="AG12" i="23"/>
  <c r="AI20" i="23"/>
  <c r="C19" i="23"/>
  <c r="AI16" i="23"/>
  <c r="AM6" i="23" l="1"/>
  <c r="AU6" i="23"/>
  <c r="AQ8" i="23"/>
  <c r="AS9" i="23"/>
  <c r="AT8" i="23"/>
  <c r="AN6" i="23"/>
  <c r="AV6" i="23"/>
  <c r="AR8" i="23"/>
  <c r="AR7" i="23" s="1"/>
  <c r="AR10" i="23" s="1"/>
  <c r="AL9" i="23"/>
  <c r="AW9" i="23" s="1"/>
  <c r="AX9" i="23" s="1"/>
  <c r="AT9" i="23"/>
  <c r="AP6" i="23"/>
  <c r="AL8" i="23"/>
  <c r="AN9" i="23"/>
  <c r="AO6" i="23"/>
  <c r="AS8" i="23"/>
  <c r="AM9" i="23"/>
  <c r="AU9" i="23"/>
  <c r="AV9" i="23"/>
  <c r="AQ6" i="23"/>
  <c r="AM8" i="23"/>
  <c r="AU8" i="23"/>
  <c r="AO9" i="23"/>
  <c r="AO8" i="23"/>
  <c r="AO7" i="23" s="1"/>
  <c r="AO10" i="23" s="1"/>
  <c r="AQ9" i="23"/>
  <c r="AR6" i="23"/>
  <c r="AN8" i="23"/>
  <c r="AN7" i="23" s="1"/>
  <c r="AV8" i="23"/>
  <c r="AV7" i="23" s="1"/>
  <c r="AP9" i="23"/>
  <c r="AS6" i="23"/>
  <c r="AR9" i="23"/>
  <c r="AL6" i="23"/>
  <c r="AW6" i="23" s="1"/>
  <c r="AX6" i="23" s="1"/>
  <c r="AT6" i="23"/>
  <c r="AP8" i="23"/>
  <c r="AS7" i="23" l="1"/>
  <c r="AS10" i="23" s="1"/>
  <c r="AU7" i="23"/>
  <c r="AU10" i="23" s="1"/>
  <c r="AT7" i="23"/>
  <c r="AT10" i="23" s="1"/>
  <c r="AL7" i="23"/>
  <c r="AL10" i="23" s="1"/>
  <c r="AW8" i="23"/>
  <c r="AV10" i="23"/>
  <c r="AQ7" i="23"/>
  <c r="AQ10" i="23" s="1"/>
  <c r="AM7" i="23"/>
  <c r="AM10" i="23" s="1"/>
  <c r="AN10" i="23"/>
  <c r="AP7" i="23"/>
  <c r="AP10" i="23" s="1"/>
  <c r="AW7" i="23" l="1"/>
  <c r="AX7" i="23" s="1"/>
  <c r="AX8" i="23"/>
  <c r="AE10" i="22"/>
  <c r="AF11" i="22"/>
  <c r="AI11" i="22"/>
  <c r="AE14" i="22"/>
  <c r="AF14" i="22"/>
  <c r="C13" i="22" s="1"/>
  <c r="AE15" i="22"/>
  <c r="AF15" i="22"/>
  <c r="C15" i="22" s="1"/>
  <c r="AI15" i="22"/>
  <c r="AE16" i="22"/>
  <c r="AF16" i="22"/>
  <c r="AI16" i="22" s="1"/>
  <c r="AF20" i="22"/>
  <c r="AG13" i="22" s="1"/>
  <c r="AG19" i="22" l="1"/>
  <c r="AG11" i="22"/>
  <c r="AI14" i="22"/>
  <c r="AH14" i="22"/>
  <c r="AI20" i="22"/>
  <c r="AH16" i="22"/>
  <c r="AG9" i="22"/>
  <c r="AG16" i="22"/>
  <c r="AG12" i="22"/>
  <c r="AG10" i="22"/>
  <c r="AG18" i="22"/>
  <c r="AG14" i="22"/>
  <c r="AG7" i="22"/>
  <c r="AG17" i="22"/>
  <c r="AH15" i="22"/>
  <c r="AW10" i="22"/>
  <c r="C17" i="22"/>
  <c r="AG15" i="22"/>
  <c r="AG8" i="22"/>
  <c r="AN6" i="22" l="1"/>
  <c r="AV6" i="22"/>
  <c r="AR8" i="22"/>
  <c r="AL9" i="22"/>
  <c r="AW9" i="22" s="1"/>
  <c r="AX9" i="22" s="1"/>
  <c r="AT9" i="22"/>
  <c r="AN8" i="22"/>
  <c r="AO6" i="22"/>
  <c r="AS8" i="22"/>
  <c r="AS7" i="22" s="1"/>
  <c r="AM9" i="22"/>
  <c r="AU9" i="22"/>
  <c r="AR6" i="22"/>
  <c r="AP9" i="22"/>
  <c r="AP6" i="22"/>
  <c r="AL8" i="22"/>
  <c r="AT8" i="22"/>
  <c r="AT7" i="22" s="1"/>
  <c r="AT10" i="22" s="1"/>
  <c r="AN9" i="22"/>
  <c r="AV9" i="22"/>
  <c r="AV8" i="22"/>
  <c r="AV7" i="22" s="1"/>
  <c r="AV10" i="22" s="1"/>
  <c r="AQ6" i="22"/>
  <c r="AM8" i="22"/>
  <c r="AM7" i="22" s="1"/>
  <c r="AU8" i="22"/>
  <c r="AU7" i="22" s="1"/>
  <c r="AO9" i="22"/>
  <c r="AS6" i="22"/>
  <c r="AO8" i="22"/>
  <c r="AO7" i="22" s="1"/>
  <c r="AO10" i="22" s="1"/>
  <c r="AQ9" i="22"/>
  <c r="AL6" i="22"/>
  <c r="AW6" i="22" s="1"/>
  <c r="AX6" i="22" s="1"/>
  <c r="AT6" i="22"/>
  <c r="AP8" i="22"/>
  <c r="AP7" i="22" s="1"/>
  <c r="AP10" i="22" s="1"/>
  <c r="AR9" i="22"/>
  <c r="AM6" i="22"/>
  <c r="AU6" i="22"/>
  <c r="AQ8" i="22"/>
  <c r="AQ7" i="22" s="1"/>
  <c r="AQ10" i="22" s="1"/>
  <c r="AS9" i="22"/>
  <c r="AS10" i="22" l="1"/>
  <c r="AN7" i="22"/>
  <c r="AN10" i="22" s="1"/>
  <c r="AU10" i="22"/>
  <c r="AL7" i="22"/>
  <c r="AL10" i="22" s="1"/>
  <c r="AW8" i="22"/>
  <c r="AM10" i="22"/>
  <c r="AR7" i="22"/>
  <c r="AR10" i="22" s="1"/>
  <c r="AX8" i="22" l="1"/>
  <c r="AW7" i="22"/>
  <c r="AX7" i="22" s="1"/>
  <c r="AE14" i="21"/>
  <c r="AF14" i="21"/>
  <c r="AE15" i="21"/>
  <c r="AF15" i="21"/>
  <c r="AI15" i="21" s="1"/>
  <c r="AE16" i="21"/>
  <c r="AF16" i="21"/>
  <c r="AI16" i="21" s="1"/>
  <c r="C17" i="21" l="1"/>
  <c r="C13" i="21"/>
  <c r="C15" i="21"/>
  <c r="AF20" i="21"/>
  <c r="AG16" i="21" s="1"/>
  <c r="AI14" i="21"/>
  <c r="AI20" i="21" s="1"/>
  <c r="AH14" i="21" l="1"/>
  <c r="AG18" i="21"/>
  <c r="AG19" i="21"/>
  <c r="AG8" i="21"/>
  <c r="AW10" i="21"/>
  <c r="AG11" i="21"/>
  <c r="AG9" i="21"/>
  <c r="AG17" i="21"/>
  <c r="AG7" i="21"/>
  <c r="AG12" i="21"/>
  <c r="AH16" i="21"/>
  <c r="AH15" i="21"/>
  <c r="AG10" i="21"/>
  <c r="AG13" i="21"/>
  <c r="AG15" i="21"/>
  <c r="AG14" i="21"/>
  <c r="AN6" i="21" l="1"/>
  <c r="AV6" i="21"/>
  <c r="AR8" i="21"/>
  <c r="AL9" i="21"/>
  <c r="AW9" i="21" s="1"/>
  <c r="AX9" i="21" s="1"/>
  <c r="AT9" i="21"/>
  <c r="AU6" i="21"/>
  <c r="AS9" i="21"/>
  <c r="AO6" i="21"/>
  <c r="AS8" i="21"/>
  <c r="AS7" i="21" s="1"/>
  <c r="AM9" i="21"/>
  <c r="AU9" i="21"/>
  <c r="AM6" i="21"/>
  <c r="AP6" i="21"/>
  <c r="AL8" i="21"/>
  <c r="AT8" i="21"/>
  <c r="AT7" i="21" s="1"/>
  <c r="AN9" i="21"/>
  <c r="AV9" i="21"/>
  <c r="AQ6" i="21"/>
  <c r="AM8" i="21"/>
  <c r="AU8" i="21"/>
  <c r="AU7" i="21" s="1"/>
  <c r="AU10" i="21" s="1"/>
  <c r="AO9" i="21"/>
  <c r="AQ8" i="21"/>
  <c r="AQ7" i="21" s="1"/>
  <c r="AQ10" i="21" s="1"/>
  <c r="AR6" i="21"/>
  <c r="AN8" i="21"/>
  <c r="AN7" i="21" s="1"/>
  <c r="AN10" i="21" s="1"/>
  <c r="AV8" i="21"/>
  <c r="AV7" i="21" s="1"/>
  <c r="AV10" i="21" s="1"/>
  <c r="AP9" i="21"/>
  <c r="AS6" i="21"/>
  <c r="AO8" i="21"/>
  <c r="AO7" i="21" s="1"/>
  <c r="AQ9" i="21"/>
  <c r="AL6" i="21"/>
  <c r="AW6" i="21" s="1"/>
  <c r="AX6" i="21" s="1"/>
  <c r="AT6" i="21"/>
  <c r="AP8" i="21"/>
  <c r="AP7" i="21" s="1"/>
  <c r="AP10" i="21" s="1"/>
  <c r="AR9" i="21"/>
  <c r="AM7" i="21" l="1"/>
  <c r="AT10" i="21"/>
  <c r="AL7" i="21"/>
  <c r="AL10" i="21" s="1"/>
  <c r="AW8" i="21"/>
  <c r="AO10" i="21"/>
  <c r="AR7" i="21"/>
  <c r="AR10" i="21" s="1"/>
  <c r="AM10" i="21"/>
  <c r="AS10" i="21"/>
  <c r="AW7" i="21" l="1"/>
  <c r="AX7" i="21" s="1"/>
  <c r="AX8" i="21"/>
  <c r="AE14" i="20"/>
  <c r="AF14" i="20"/>
  <c r="AE15" i="20"/>
  <c r="AF15" i="20"/>
  <c r="AI15" i="20" s="1"/>
  <c r="AE16" i="20"/>
  <c r="AF16" i="20"/>
  <c r="AF20" i="20"/>
  <c r="AG15" i="20" s="1"/>
  <c r="AG16" i="20" l="1"/>
  <c r="AG14" i="20"/>
  <c r="C17" i="20"/>
  <c r="AI16" i="20"/>
  <c r="C14" i="20"/>
  <c r="AG10" i="20"/>
  <c r="AG13" i="20"/>
  <c r="AH16" i="20"/>
  <c r="C15" i="20"/>
  <c r="AG12" i="20"/>
  <c r="AG7" i="20"/>
  <c r="AI14" i="20"/>
  <c r="AI20" i="20" s="1"/>
  <c r="AG11" i="20"/>
  <c r="AH14" i="20"/>
  <c r="AW10" i="20"/>
  <c r="AG8" i="20"/>
  <c r="AG19" i="20"/>
  <c r="AG18" i="20"/>
  <c r="AG17" i="20"/>
  <c r="AH15" i="20"/>
  <c r="AG9" i="20"/>
  <c r="AL6" i="20" l="1"/>
  <c r="AW6" i="20" s="1"/>
  <c r="AX6" i="20" s="1"/>
  <c r="AT6" i="20"/>
  <c r="AP8" i="20"/>
  <c r="AR9" i="20"/>
  <c r="AM6" i="20"/>
  <c r="AU6" i="20"/>
  <c r="AQ8" i="20"/>
  <c r="AS9" i="20"/>
  <c r="AN6" i="20"/>
  <c r="AV6" i="20"/>
  <c r="AR8" i="20"/>
  <c r="AR7" i="20" s="1"/>
  <c r="AL9" i="20"/>
  <c r="AW9" i="20" s="1"/>
  <c r="AX9" i="20" s="1"/>
  <c r="AT9" i="20"/>
  <c r="AO6" i="20"/>
  <c r="AS8" i="20"/>
  <c r="AS7" i="20" s="1"/>
  <c r="AM9" i="20"/>
  <c r="AU9" i="20"/>
  <c r="AP6" i="20"/>
  <c r="AL8" i="20"/>
  <c r="AT8" i="20"/>
  <c r="AT7" i="20" s="1"/>
  <c r="AT10" i="20" s="1"/>
  <c r="AN9" i="20"/>
  <c r="AV9" i="20"/>
  <c r="AQ6" i="20"/>
  <c r="AM8" i="20"/>
  <c r="AM7" i="20" s="1"/>
  <c r="AM10" i="20" s="1"/>
  <c r="AU8" i="20"/>
  <c r="AU7" i="20" s="1"/>
  <c r="AO9" i="20"/>
  <c r="AR6" i="20"/>
  <c r="AN8" i="20"/>
  <c r="AN7" i="20" s="1"/>
  <c r="AV8" i="20"/>
  <c r="AP9" i="20"/>
  <c r="AS6" i="20"/>
  <c r="AO8" i="20"/>
  <c r="AO7" i="20" s="1"/>
  <c r="AO10" i="20" s="1"/>
  <c r="AQ9" i="20"/>
  <c r="AS10" i="20" l="1"/>
  <c r="AN10" i="20"/>
  <c r="AQ7" i="20"/>
  <c r="AQ10" i="20" s="1"/>
  <c r="AV7" i="20"/>
  <c r="AV10" i="20" s="1"/>
  <c r="AR10" i="20"/>
  <c r="AP7" i="20"/>
  <c r="AP10" i="20" s="1"/>
  <c r="AL7" i="20"/>
  <c r="AL10" i="20" s="1"/>
  <c r="AW8" i="20"/>
  <c r="AU10" i="20"/>
  <c r="AX8" i="20" l="1"/>
  <c r="AW7" i="20"/>
  <c r="AX7" i="20" s="1"/>
  <c r="AE14" i="19"/>
  <c r="AF14" i="19"/>
  <c r="C13" i="19" s="1"/>
  <c r="C15" i="19"/>
  <c r="AE15" i="19"/>
  <c r="AF15" i="19"/>
  <c r="AI15" i="19" s="1"/>
  <c r="AE16" i="19"/>
  <c r="AF16" i="19"/>
  <c r="AG16" i="19" s="1"/>
  <c r="AF20" i="19"/>
  <c r="AH16" i="19" s="1"/>
  <c r="AI16" i="19" l="1"/>
  <c r="AG12" i="19"/>
  <c r="C17" i="19"/>
  <c r="AG7" i="19"/>
  <c r="AI14" i="19"/>
  <c r="AI20" i="19" s="1"/>
  <c r="AG11" i="19"/>
  <c r="AH14" i="19"/>
  <c r="AW10" i="19"/>
  <c r="AG8" i="19"/>
  <c r="AG19" i="19"/>
  <c r="AG18" i="19"/>
  <c r="AG14" i="19"/>
  <c r="AG17" i="19"/>
  <c r="AH15" i="19"/>
  <c r="AG9" i="19"/>
  <c r="AG15" i="19"/>
  <c r="AG13" i="19"/>
  <c r="AG10" i="19"/>
  <c r="AR6" i="19" l="1"/>
  <c r="AN8" i="19"/>
  <c r="AV8" i="19"/>
  <c r="AP9" i="19"/>
  <c r="AS6" i="19"/>
  <c r="AO8" i="19"/>
  <c r="AQ9" i="19"/>
  <c r="AL6" i="19"/>
  <c r="AW6" i="19" s="1"/>
  <c r="AX6" i="19" s="1"/>
  <c r="AT6" i="19"/>
  <c r="AP8" i="19"/>
  <c r="AP7" i="19" s="1"/>
  <c r="AR9" i="19"/>
  <c r="AM6" i="19"/>
  <c r="AU6" i="19"/>
  <c r="AQ8" i="19"/>
  <c r="AQ7" i="19" s="1"/>
  <c r="AQ10" i="19" s="1"/>
  <c r="AS9" i="19"/>
  <c r="AN6" i="19"/>
  <c r="AV6" i="19"/>
  <c r="AR8" i="19"/>
  <c r="AL9" i="19"/>
  <c r="AW9" i="19" s="1"/>
  <c r="AX9" i="19" s="1"/>
  <c r="AT9" i="19"/>
  <c r="AQ6" i="19"/>
  <c r="AU8" i="19"/>
  <c r="AU7" i="19" s="1"/>
  <c r="AU10" i="19" s="1"/>
  <c r="AO6" i="19"/>
  <c r="AS8" i="19"/>
  <c r="AS7" i="19" s="1"/>
  <c r="AS10" i="19" s="1"/>
  <c r="AM9" i="19"/>
  <c r="AU9" i="19"/>
  <c r="AM8" i="19"/>
  <c r="AM7" i="19" s="1"/>
  <c r="AM10" i="19" s="1"/>
  <c r="AP6" i="19"/>
  <c r="AL8" i="19"/>
  <c r="AT8" i="19"/>
  <c r="AT7" i="19" s="1"/>
  <c r="AT10" i="19" s="1"/>
  <c r="AN9" i="19"/>
  <c r="AV9" i="19"/>
  <c r="AO9" i="19"/>
  <c r="AO7" i="19" l="1"/>
  <c r="AO10" i="19"/>
  <c r="AL7" i="19"/>
  <c r="AL10" i="19" s="1"/>
  <c r="AW8" i="19"/>
  <c r="AV7" i="19"/>
  <c r="AV10" i="19" s="1"/>
  <c r="AP10" i="19"/>
  <c r="AN7" i="19"/>
  <c r="AN10" i="19" s="1"/>
  <c r="AR7" i="19"/>
  <c r="AR10" i="19" s="1"/>
  <c r="AX8" i="19" l="1"/>
  <c r="AW7" i="19"/>
  <c r="AX7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tc={2AADCCFF-882A-4946-8BE3-C067091F832C}</author>
  </authors>
  <commentList>
    <comment ref="K21" authorId="0" shapeId="0" xr:uid="{2AADCCFF-882A-4946-8BE3-C067091F832C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Considerando o Regime Geral</t>
      </text>
    </comment>
  </commentList>
</comments>
</file>

<file path=xl/sharedStrings.xml><?xml version="1.0" encoding="utf-8"?>
<sst xmlns="http://schemas.openxmlformats.org/spreadsheetml/2006/main" count="971" uniqueCount="243">
  <si>
    <t>Aviso 01/SAMA2020/2015</t>
  </si>
  <si>
    <t>Aviso 02/SAMA2020/2016</t>
  </si>
  <si>
    <t>Aviso 02/SAMA2020/2018</t>
  </si>
  <si>
    <t>Nº Doc</t>
  </si>
  <si>
    <t>Designação</t>
  </si>
  <si>
    <t>Elegível</t>
  </si>
  <si>
    <t>Ativid.</t>
  </si>
  <si>
    <t>Entidade Beneficiária</t>
  </si>
  <si>
    <t>Local.</t>
  </si>
  <si>
    <t>Concelho</t>
  </si>
  <si>
    <t>Aquisição de equipamento informático</t>
  </si>
  <si>
    <t>Aquisição de software</t>
  </si>
  <si>
    <t>Aquisição de serviços a terceiros - Assistência Técnica e Consultoria</t>
  </si>
  <si>
    <t>101</t>
  </si>
  <si>
    <t>102</t>
  </si>
  <si>
    <t>103</t>
  </si>
  <si>
    <t>104</t>
  </si>
  <si>
    <t>Aquisição, implementação, e prestação de serviços, infraestruturas e equipamentos de comunicações</t>
  </si>
  <si>
    <t>105</t>
  </si>
  <si>
    <t>Aquisição, implementação, e prestação de serviços, infraestruturas e equipamentos de centros de dados e computação em nuvem</t>
  </si>
  <si>
    <t>106</t>
  </si>
  <si>
    <t>Aquisição de equipamento básico</t>
  </si>
  <si>
    <t>107</t>
  </si>
  <si>
    <t>Propriedade intelectual e industrial dos resultados da operação</t>
  </si>
  <si>
    <t>108</t>
  </si>
  <si>
    <t>Promoção e divulgação da operação</t>
  </si>
  <si>
    <t>109</t>
  </si>
  <si>
    <t>Despesas com pessoal técnico do beneficiário</t>
  </si>
  <si>
    <t/>
  </si>
  <si>
    <t>Obras de remodelação e adaptação de edifícios (Apenas Lojas do Cidadão)</t>
  </si>
  <si>
    <t>Aquisição e adaptação de veículos automóveis (Apenas Unidades Móveis Lojas do Cidadão)</t>
  </si>
  <si>
    <t>199</t>
  </si>
  <si>
    <t>Outras Despesas elegíveis</t>
  </si>
  <si>
    <t>Diferencial</t>
  </si>
  <si>
    <t>Fundamentação</t>
  </si>
  <si>
    <t>Rubrica</t>
  </si>
  <si>
    <t>Elegível c/ limite</t>
  </si>
  <si>
    <t>Elegível Corrigido</t>
  </si>
  <si>
    <t>Valor</t>
  </si>
  <si>
    <t>%</t>
  </si>
  <si>
    <t>Limite</t>
  </si>
  <si>
    <t>TOTAL</t>
  </si>
  <si>
    <t>RUBRICAS</t>
  </si>
  <si>
    <t>Total</t>
  </si>
  <si>
    <t>% Invest.</t>
  </si>
  <si>
    <t>Comparticipação FEDER/FSE</t>
  </si>
  <si>
    <t>Comparticipação Nacional</t>
  </si>
  <si>
    <t>Outra Comparticipação (Âmbito Territorial)</t>
  </si>
  <si>
    <t>FINANCIAMENTO TOTAL</t>
  </si>
  <si>
    <t>INVESTIMENTO TOTAL</t>
  </si>
  <si>
    <t>INVESTIMENTO ELEGÍVEL (sem limites)</t>
  </si>
  <si>
    <t>Validações de limites</t>
  </si>
  <si>
    <t>Pessoal técnico do beneficiário</t>
  </si>
  <si>
    <t>Nº</t>
  </si>
  <si>
    <t>NIF</t>
  </si>
  <si>
    <t>Nome</t>
  </si>
  <si>
    <t>Categoria Profissional</t>
  </si>
  <si>
    <t>Nível de Qualificação</t>
  </si>
  <si>
    <t>Estab.</t>
  </si>
  <si>
    <t>Conteúdo Funcional da Participação</t>
  </si>
  <si>
    <t>Taxa de Encargos Sociais</t>
  </si>
  <si>
    <t>Horas de Trabalho Semanais</t>
  </si>
  <si>
    <t>Remuneração Bruta Mensal</t>
  </si>
  <si>
    <t>Remuneração Mensal</t>
  </si>
  <si>
    <t>Custo/hora</t>
  </si>
  <si>
    <t>Nº Horas (Originais)</t>
  </si>
  <si>
    <t>Custo</t>
  </si>
  <si>
    <t>Zé</t>
  </si>
  <si>
    <t>Dirigente</t>
  </si>
  <si>
    <t>Nível 6</t>
  </si>
  <si>
    <t>1- AMA</t>
  </si>
  <si>
    <t>Coordenação de Iniciativas e validação</t>
  </si>
  <si>
    <t>x/SAMA/20xx - SAMA (TIC)</t>
  </si>
  <si>
    <t>Aviso</t>
  </si>
  <si>
    <t>Encargos das instalações</t>
  </si>
  <si>
    <t>Limpeza e higiene</t>
  </si>
  <si>
    <t>Conservação de bens</t>
  </si>
  <si>
    <t>Locação de edifícios</t>
  </si>
  <si>
    <t>Locação de material de informática</t>
  </si>
  <si>
    <t>Locação de material de transporte</t>
  </si>
  <si>
    <t>Locação de outros bens</t>
  </si>
  <si>
    <t>Comunicações</t>
  </si>
  <si>
    <t>Transportes</t>
  </si>
  <si>
    <t>Representação dos serviços</t>
  </si>
  <si>
    <t>Seguros</t>
  </si>
  <si>
    <t>Deslocações e estadas</t>
  </si>
  <si>
    <t>Estudos, pareceres, projetos e consultadoria</t>
  </si>
  <si>
    <t>Formação</t>
  </si>
  <si>
    <t>Seminários, exposições e similares</t>
  </si>
  <si>
    <t>Publicidade</t>
  </si>
  <si>
    <t>Vigilância e segurança</t>
  </si>
  <si>
    <t>Assistência técnica</t>
  </si>
  <si>
    <t>Outros trabalhos especializados</t>
  </si>
  <si>
    <t>Utilização de infraestruturas de transportes</t>
  </si>
  <si>
    <t>Outros serviços</t>
  </si>
  <si>
    <t>Terrenos</t>
  </si>
  <si>
    <t>Habitações</t>
  </si>
  <si>
    <t>Edifícios</t>
  </si>
  <si>
    <t>Construções diversas</t>
  </si>
  <si>
    <t>Melhoramentos fundiários</t>
  </si>
  <si>
    <t>Material de transporte</t>
  </si>
  <si>
    <t>Equipamento de informática</t>
  </si>
  <si>
    <t>Software informático</t>
  </si>
  <si>
    <t>Equipamento administrativo</t>
  </si>
  <si>
    <t>Equipamento básico</t>
  </si>
  <si>
    <t>Ferramentas e utensílios</t>
  </si>
  <si>
    <t>Investimentos incorpóreos</t>
  </si>
  <si>
    <t>Outros investimentos</t>
  </si>
  <si>
    <t>Classificação POCP</t>
  </si>
  <si>
    <t>Nº Inv</t>
  </si>
  <si>
    <t>Formação de recursos humanos</t>
  </si>
  <si>
    <t>Ano</t>
  </si>
  <si>
    <t>Sim</t>
  </si>
  <si>
    <t>Não</t>
  </si>
  <si>
    <t>ESTRUTURA DE FINANCIAMENTO</t>
  </si>
  <si>
    <t>CORREÇÃO DO ELEGÍVEL</t>
  </si>
  <si>
    <t>MAPA DE INVESTIMENTOS</t>
  </si>
  <si>
    <t xml:space="preserve">   Outras Fontes</t>
  </si>
  <si>
    <t>INVESTIMENTO EM NUT II - LISBOA E ALGARVE</t>
  </si>
  <si>
    <t>Não Elegível (corrigido)</t>
  </si>
  <si>
    <t>% face às demais despesas elegíveis</t>
  </si>
  <si>
    <t>Nº Projeto</t>
  </si>
  <si>
    <t>Tipologia das Despesas*</t>
  </si>
  <si>
    <t>Designação*</t>
  </si>
  <si>
    <t>Aquisição (aaaa-mm-dd)*</t>
  </si>
  <si>
    <t>Elegível Antes Reprogramação*</t>
  </si>
  <si>
    <t>Elegível Após Reprogramação*</t>
  </si>
  <si>
    <t>NUTS II*</t>
  </si>
  <si>
    <t>1.1. Encargos com destinatários diretos</t>
  </si>
  <si>
    <t>1.2. Encargos com alimentação</t>
  </si>
  <si>
    <t>1.3. Encargos com transportes</t>
  </si>
  <si>
    <t>1.4. Encargos com alojamento</t>
  </si>
  <si>
    <t>1.5. Outros Encargos</t>
  </si>
  <si>
    <t>2.1.1. Formadores internos Nível 1 a 4</t>
  </si>
  <si>
    <t>2.1.2. Formadores internos Nível 5 a 8</t>
  </si>
  <si>
    <t>2.2.1. Formadores externos Nível 1 a 4</t>
  </si>
  <si>
    <t>2.2.2. Formadores externos Nível 5 a 8</t>
  </si>
  <si>
    <t>2.3.1. Consultores Internos</t>
  </si>
  <si>
    <t>2.3.2. Consultores externos</t>
  </si>
  <si>
    <t>3.1. Remunerações com pessoal interno</t>
  </si>
  <si>
    <t>3.2. Remunerações com pessoal externo</t>
  </si>
  <si>
    <t>3.3. Outros encargos</t>
  </si>
  <si>
    <t>4. Deslocações e estadias</t>
  </si>
  <si>
    <t>5. Encargos com informática</t>
  </si>
  <si>
    <t>6. Encargos com informação e publicidade</t>
  </si>
  <si>
    <t>7. Encargos com a promoção de encontros e seminários</t>
  </si>
  <si>
    <t>8. Encargos com estudos</t>
  </si>
  <si>
    <t>9. Rendas, Alugueres e Amortizações</t>
  </si>
  <si>
    <t>10. Encargos diretos com a preparação, desenvolvimento, acompanhamento e avaliação da operação</t>
  </si>
  <si>
    <t>11. Encargos gerais com a operação</t>
  </si>
  <si>
    <t>12. Outros encargos</t>
  </si>
  <si>
    <t>13. Encargos com a transnacionalidade</t>
  </si>
  <si>
    <t>14. Aquisição de bens móveis e equipamentos</t>
  </si>
  <si>
    <t>Norte</t>
  </si>
  <si>
    <t>Centro</t>
  </si>
  <si>
    <t>Lisboa</t>
  </si>
  <si>
    <t>Alentejo</t>
  </si>
  <si>
    <t>Algarve</t>
  </si>
  <si>
    <r>
      <rPr>
        <b/>
        <sz val="11"/>
        <color theme="4" tint="-0.499984740745262"/>
        <rFont val="Calibri"/>
        <family val="2"/>
        <scheme val="minor"/>
      </rPr>
      <t>Mapa de Investimentos</t>
    </r>
    <r>
      <rPr>
        <u/>
        <sz val="11"/>
        <color theme="4" tint="-0.499984740745262"/>
        <rFont val="Calibri"/>
        <family val="2"/>
        <scheme val="minor"/>
      </rPr>
      <t xml:space="preserve">
</t>
    </r>
    <r>
      <rPr>
        <u/>
        <sz val="9"/>
        <color theme="4" tint="-0.499984740745262"/>
        <rFont val="Calibri"/>
        <family val="2"/>
        <scheme val="minor"/>
      </rPr>
      <t>Preenchimento Obrigatório</t>
    </r>
  </si>
  <si>
    <r>
      <rPr>
        <b/>
        <sz val="11"/>
        <color theme="4" tint="-0.499984740745262"/>
        <rFont val="Calibri"/>
        <family val="2"/>
        <scheme val="minor"/>
      </rPr>
      <t xml:space="preserve">Correção do Elegível </t>
    </r>
    <r>
      <rPr>
        <u/>
        <sz val="11"/>
        <color theme="4" tint="-0.499984740745262"/>
        <rFont val="Calibri"/>
        <family val="2"/>
        <scheme val="minor"/>
      </rPr>
      <t xml:space="preserve">
</t>
    </r>
    <r>
      <rPr>
        <u/>
        <sz val="9"/>
        <color theme="4" tint="-0.499984740745262"/>
        <rFont val="Calibri"/>
        <family val="2"/>
        <scheme val="minor"/>
      </rPr>
      <t>Consulta</t>
    </r>
  </si>
  <si>
    <r>
      <rPr>
        <b/>
        <sz val="11"/>
        <color theme="4" tint="-0.499984740745262"/>
        <rFont val="Calibri"/>
        <family val="2"/>
        <scheme val="minor"/>
      </rPr>
      <t>Estrutura de Financiamento</t>
    </r>
    <r>
      <rPr>
        <u/>
        <sz val="11"/>
        <color theme="4" tint="-0.499984740745262"/>
        <rFont val="Calibri"/>
        <family val="2"/>
        <scheme val="minor"/>
      </rPr>
      <t xml:space="preserve">
</t>
    </r>
    <r>
      <rPr>
        <u/>
        <sz val="9"/>
        <color theme="4" tint="-0.499984740745262"/>
        <rFont val="Calibri"/>
        <family val="2"/>
        <scheme val="minor"/>
      </rPr>
      <t>Consulta</t>
    </r>
  </si>
  <si>
    <t>Início</t>
  </si>
  <si>
    <r>
      <rPr>
        <b/>
        <sz val="11"/>
        <color theme="4" tint="-0.499984740745262"/>
        <rFont val="Calibri"/>
        <family val="2"/>
        <scheme val="minor"/>
      </rPr>
      <t>Alteração de Pessoal Técnico</t>
    </r>
    <r>
      <rPr>
        <u/>
        <sz val="11"/>
        <color theme="4" tint="-0.499984740745262"/>
        <rFont val="Calibri"/>
        <family val="2"/>
        <scheme val="minor"/>
      </rPr>
      <t xml:space="preserve">
</t>
    </r>
    <r>
      <rPr>
        <u/>
        <sz val="9"/>
        <color theme="4" tint="-0.499984740745262"/>
        <rFont val="Calibri"/>
        <family val="2"/>
        <scheme val="minor"/>
      </rPr>
      <t>Preencher apenas em caso de alteração ao valor total do Pessoal Técnico</t>
    </r>
  </si>
  <si>
    <t>1: Prestação Digital de Serviços Públicos para disponibilização nos Espaços de Cidadão</t>
  </si>
  <si>
    <t>2: Prestação Digital de Serviços Públicos para disponibilização no Portal do Cidadão, no Balcão do Empreendedor ou em Pontos Únicos de Contacto</t>
  </si>
  <si>
    <t>4: Medidas Transversais de Racionalização das TIC</t>
  </si>
  <si>
    <t>3: Single Sign-on na prestação de serviços com utilização do serviço autenticação.gov</t>
  </si>
  <si>
    <t>Data de Início</t>
  </si>
  <si>
    <t>Data de Fim</t>
  </si>
  <si>
    <t>Aprovada</t>
  </si>
  <si>
    <t>Solicitada</t>
  </si>
  <si>
    <t>Duração</t>
  </si>
  <si>
    <t>Data Prevista de Decisão</t>
  </si>
  <si>
    <t>1. INDIQUE O N.º DA OPERAÇÃO</t>
  </si>
  <si>
    <t>Data prevista Decisão</t>
  </si>
  <si>
    <t>Data de decisão</t>
  </si>
  <si>
    <t>Data de Decisão (geral)</t>
  </si>
  <si>
    <t>AAC1/2015</t>
  </si>
  <si>
    <t>AAC2/2015</t>
  </si>
  <si>
    <t>AAC1/2016</t>
  </si>
  <si>
    <t>AAC2/2016</t>
  </si>
  <si>
    <t>AAC3/2016</t>
  </si>
  <si>
    <t>AAC1/2017</t>
  </si>
  <si>
    <t>AAC2/2017</t>
  </si>
  <si>
    <t>AAC1/2018</t>
  </si>
  <si>
    <t>AAC2/2018</t>
  </si>
  <si>
    <t>AAC1/2019</t>
  </si>
  <si>
    <t>AAC2/2019</t>
  </si>
  <si>
    <t>AAC3/2019</t>
  </si>
  <si>
    <t>AAC4/2019</t>
  </si>
  <si>
    <t>Data Decisão</t>
  </si>
  <si>
    <t>Desvio em meses</t>
  </si>
  <si>
    <t>DIA(DATA(ANO(F18);MÊS(F18)+1;1)-1)</t>
  </si>
  <si>
    <t>=(M18-DIA(F18)+1)/M18</t>
  </si>
  <si>
    <t>=DIA(DATA(ANO(H18);MÊS(H18)+1;1)-1)</t>
  </si>
  <si>
    <t>=DIA(H18)/O18</t>
  </si>
  <si>
    <t>PEDIDO DE ALTERAÇÃO</t>
  </si>
  <si>
    <t>ALTERAÇÃO TEMPORAL</t>
  </si>
  <si>
    <t>ALTERAÇÃO FÍSICA E FINANCEIRA</t>
  </si>
  <si>
    <t>2. IDENTIFIQUE O TIPO DE ALTERAÇÃO</t>
  </si>
  <si>
    <t>SIM</t>
  </si>
  <si>
    <t>NÃO</t>
  </si>
  <si>
    <t>ALTERAÇÃO FÍSICO-FINANCEIRA</t>
  </si>
  <si>
    <t>Apresentar fundamentação sintética e remeter para anexos toda a documentação adicional</t>
  </si>
  <si>
    <t>A. MOTIVOS PARA A VERIFICAÇÃO DE DESVIOS NA CALENDARIZAÇÃO</t>
  </si>
  <si>
    <t>B. MOTIVOS ASSOCIADOS À SITUAÇÃO PANDÉMICA COVID-19</t>
  </si>
  <si>
    <t>Mapa de Execução Semestral (obrigatório)</t>
  </si>
  <si>
    <t>Evidências de Execução</t>
  </si>
  <si>
    <t>Evidências Constrangimentos</t>
  </si>
  <si>
    <t>Outros</t>
  </si>
  <si>
    <t>C. ANEXOS [identificar o nome dos anexos]</t>
  </si>
  <si>
    <t>6. APRESENTE A FUNDAMENTEÇÃO DA ALTERAÇÃO FÍSICO-FINANCEIRA</t>
  </si>
  <si>
    <t>AVISO 01/SAMA2020/2015</t>
  </si>
  <si>
    <t>AVISO 01/SAMA2020/2016</t>
  </si>
  <si>
    <t>AVISO 01/SAMA2020/2017</t>
  </si>
  <si>
    <t>AVISO 01/SAMA2020/2018</t>
  </si>
  <si>
    <t>Duração Máxima permitida</t>
  </si>
  <si>
    <t>?</t>
  </si>
  <si>
    <t>A. MOTIVOS PARA A VERIFICAÇÃO DE DESVIOS NO MAPA DE INVESTIMENTOS</t>
  </si>
  <si>
    <t>3. PREENCHA AS DATAS APROVADAS E AS NOVAS DATAS</t>
  </si>
  <si>
    <t>4. APRESENTE FUNDAMENTAÇÃO PARA A ALTERAÇÃO TEMPORAL</t>
  </si>
  <si>
    <t>4.1 EXISTEM MOTIVOS COVID-19?</t>
  </si>
  <si>
    <t>AAC 01/SAMA2020/2015</t>
  </si>
  <si>
    <t>AAC 01/SAMA2020/2016</t>
  </si>
  <si>
    <t>Pré-Formatada</t>
  </si>
  <si>
    <t>Limite Total da Pré-Formatada</t>
  </si>
  <si>
    <t>Limite Total da Operação Pré-Formatada</t>
  </si>
  <si>
    <t>% face às despesas elegíveis</t>
  </si>
  <si>
    <t>Aviso 01/SAMA2020/2016</t>
  </si>
  <si>
    <t>Aviso 01/SAMA2020/2017</t>
  </si>
  <si>
    <t>Aviso 01/SAMA2020/2018</t>
  </si>
  <si>
    <t>AAC 02/SAMA2020/2016</t>
  </si>
  <si>
    <t>AAC 01/SAMA2020/2017</t>
  </si>
  <si>
    <t>AAC 01/SAMA2020/2018</t>
  </si>
  <si>
    <t>AAC 02/SAMA2020/2018</t>
  </si>
  <si>
    <t>Duração Máxima</t>
  </si>
  <si>
    <t>Finalizado</t>
  </si>
  <si>
    <t>Comunicações e Centros de Dados</t>
  </si>
  <si>
    <r>
      <rPr>
        <b/>
        <sz val="11"/>
        <color theme="4" tint="-0.499984740745262"/>
        <rFont val="Calibri"/>
        <family val="2"/>
        <scheme val="minor"/>
      </rPr>
      <t>Mapa de Investimentos</t>
    </r>
    <r>
      <rPr>
        <u/>
        <sz val="11"/>
        <color theme="4" tint="-0.499984740745262"/>
        <rFont val="Calibri"/>
        <family val="2"/>
        <scheme val="minor"/>
      </rPr>
      <t xml:space="preserve">
Preenchimento Obrigatório</t>
    </r>
  </si>
  <si>
    <r>
      <rPr>
        <b/>
        <sz val="11"/>
        <color theme="4" tint="-0.499984740745262"/>
        <rFont val="Calibri"/>
        <family val="2"/>
        <scheme val="minor"/>
      </rPr>
      <t xml:space="preserve">Correção do Elegível </t>
    </r>
    <r>
      <rPr>
        <u/>
        <sz val="11"/>
        <color theme="4" tint="-0.499984740745262"/>
        <rFont val="Calibri"/>
        <family val="2"/>
        <scheme val="minor"/>
      </rPr>
      <t xml:space="preserve">
Consulta</t>
    </r>
  </si>
  <si>
    <r>
      <rPr>
        <b/>
        <sz val="11"/>
        <color theme="4" tint="-0.499984740745262"/>
        <rFont val="Calibri"/>
        <family val="2"/>
        <scheme val="minor"/>
      </rPr>
      <t>Estrutura de Financiamento</t>
    </r>
    <r>
      <rPr>
        <u/>
        <sz val="11"/>
        <color theme="4" tint="-0.499984740745262"/>
        <rFont val="Calibri"/>
        <family val="2"/>
        <scheme val="minor"/>
      </rPr>
      <t xml:space="preserve">
Consulta</t>
    </r>
  </si>
  <si>
    <t>Nota: Formatação a assegurar para evitar referências circulares</t>
  </si>
  <si>
    <t>Exemplo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</si>
</sst>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* #,##0.00\ &quot;€&quot;_-;\-* #,##0.00\ &quot;€&quot;_-;_-* &quot;-&quot;??\ &quot;€&quot;_-;_-@_-"/>
    <numFmt numFmtId="164" formatCode="#"/>
    <numFmt numFmtId="165" formatCode="#,##0.00;\-#,##0.00;"/>
    <numFmt numFmtId="166" formatCode="_ * #,##0.00_)&quot;€&quot;;_ * \(#,##0.00\)&quot;€&quot;;\-;_ @_ "/>
    <numFmt numFmtId="167" formatCode="0.00%;\-0.00%;"/>
    <numFmt numFmtId="168" formatCode="0%;\-0%;"/>
    <numFmt numFmtId="169" formatCode="#,##0.00_ ;\-#,##0.00\ "/>
    <numFmt numFmtId="170" formatCode="0.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theme="0"/>
      <name val="Tahoma"/>
      <family val="2"/>
    </font>
    <font>
      <sz val="10"/>
      <name val="Arial"/>
      <family val="2"/>
    </font>
    <font>
      <sz val="7"/>
      <color theme="0" tint="-0.499984740745262"/>
      <name val="Tahoma"/>
      <family val="2"/>
    </font>
    <font>
      <u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theme="0"/>
      <name val="Tahoma"/>
      <family val="2"/>
    </font>
    <font>
      <b/>
      <sz val="14"/>
      <color theme="4" tint="-0.49998474074526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9"/>
      <color theme="4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3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9"/>
      <color theme="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4"/>
      </patternFill>
    </fill>
    <fill>
      <patternFill patternType="solid">
        <fgColor indexed="32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C6E36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14999847407452621"/>
        <bgColor theme="0" tint="-4.9989318521683403E-2"/>
      </patternFill>
    </fill>
    <fill>
      <patternFill patternType="solid">
        <fgColor theme="8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double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double">
        <color theme="4" tint="-0.499984740745262"/>
      </left>
      <right/>
      <top/>
      <bottom/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/>
      <right/>
      <top style="hair">
        <color theme="3"/>
      </top>
      <bottom/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 style="thin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hair">
        <color theme="4" tint="-0.499984740745262"/>
      </left>
      <right/>
      <top style="hair">
        <color theme="4" tint="-0.499984740745262"/>
      </top>
      <bottom/>
      <diagonal/>
    </border>
    <border>
      <left/>
      <right/>
      <top style="hair">
        <color theme="4" tint="-0.499984740745262"/>
      </top>
      <bottom/>
      <diagonal/>
    </border>
    <border>
      <left/>
      <right style="hair">
        <color theme="4" tint="-0.499984740745262"/>
      </right>
      <top style="hair">
        <color theme="4" tint="-0.499984740745262"/>
      </top>
      <bottom/>
      <diagonal/>
    </border>
    <border>
      <left style="hair">
        <color theme="4" tint="-0.499984740745262"/>
      </left>
      <right/>
      <top/>
      <bottom/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 tint="-0.499984740745262"/>
      </left>
      <right/>
      <top/>
      <bottom style="hair">
        <color theme="4" tint="-0.499984740745262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</borders>
  <cellStyleXfs count="342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0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20" fillId="22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4" applyNumberFormat="0" applyAlignment="0" applyProtection="0"/>
    <xf numFmtId="0" fontId="16" fillId="9" borderId="4" applyNumberFormat="0" applyAlignment="0" applyProtection="0"/>
    <xf numFmtId="0" fontId="16" fillId="9" borderId="4" applyNumberFormat="0" applyAlignment="0" applyProtection="0"/>
    <xf numFmtId="0" fontId="17" fillId="0" borderId="5" applyNumberFormat="0" applyFill="0" applyAlignment="0" applyProtection="0"/>
    <xf numFmtId="0" fontId="27" fillId="23" borderId="6" applyNumberFormat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8" fillId="24" borderId="0" applyNumberFormat="0" applyBorder="0" applyAlignment="0" applyProtection="0"/>
    <xf numFmtId="0" fontId="19" fillId="10" borderId="4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6" fillId="0" borderId="0"/>
    <xf numFmtId="0" fontId="6" fillId="7" borderId="7" applyNumberFormat="0" applyFont="0" applyAlignment="0" applyProtection="0"/>
    <xf numFmtId="0" fontId="22" fillId="9" borderId="8" applyNumberFormat="0" applyAlignment="0" applyProtection="0"/>
    <xf numFmtId="0" fontId="22" fillId="9" borderId="8" applyNumberFormat="0" applyAlignment="0" applyProtection="0"/>
    <xf numFmtId="0" fontId="22" fillId="9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23" borderId="6" applyNumberFormat="0" applyAlignment="0" applyProtection="0"/>
    <xf numFmtId="0" fontId="27" fillId="23" borderId="6" applyNumberFormat="0" applyAlignment="0" applyProtection="0"/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11" fillId="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0" borderId="0" applyNumberFormat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4" applyNumberFormat="0" applyAlignment="0" applyProtection="0"/>
    <xf numFmtId="0" fontId="17" fillId="0" borderId="5" applyNumberFormat="0" applyFill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8" fillId="24" borderId="0" applyNumberFormat="0" applyBorder="0" applyAlignment="0" applyProtection="0"/>
    <xf numFmtId="0" fontId="19" fillId="10" borderId="4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0" fillId="22" borderId="0" applyNumberFormat="0" applyBorder="0" applyAlignment="0" applyProtection="0"/>
    <xf numFmtId="0" fontId="2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0" fontId="6" fillId="7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2" fillId="9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23" borderId="6" applyNumberFormat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9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5" borderId="0" applyNumberFormat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0" fontId="6" fillId="0" borderId="0"/>
    <xf numFmtId="166" fontId="6" fillId="0" borderId="0" applyFont="0" applyFill="0" applyBorder="0" applyAlignment="0" applyProtection="0"/>
    <xf numFmtId="0" fontId="7" fillId="0" borderId="0"/>
    <xf numFmtId="166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6" fillId="9" borderId="22" applyNumberFormat="0" applyAlignment="0" applyProtection="0"/>
    <xf numFmtId="0" fontId="19" fillId="10" borderId="22" applyNumberFormat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2" fillId="9" borderId="20" applyNumberForma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22" fillId="9" borderId="20" applyNumberFormat="0" applyAlignment="0" applyProtection="0"/>
    <xf numFmtId="0" fontId="22" fillId="9" borderId="20" applyNumberFormat="0" applyAlignment="0" applyProtection="0"/>
    <xf numFmtId="0" fontId="16" fillId="9" borderId="22" applyNumberFormat="0" applyAlignment="0" applyProtection="0"/>
    <xf numFmtId="0" fontId="19" fillId="10" borderId="22" applyNumberFormat="0" applyAlignment="0" applyProtection="0"/>
    <xf numFmtId="0" fontId="16" fillId="9" borderId="22" applyNumberForma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6" fillId="7" borderId="19" applyNumberFormat="0" applyFont="0" applyAlignment="0" applyProtection="0"/>
    <xf numFmtId="0" fontId="26" fillId="0" borderId="21" applyNumberFormat="0" applyFill="0" applyAlignment="0" applyProtection="0"/>
    <xf numFmtId="0" fontId="22" fillId="9" borderId="20" applyNumberFormat="0" applyAlignment="0" applyProtection="0"/>
    <xf numFmtId="0" fontId="6" fillId="7" borderId="19" applyNumberFormat="0" applyFont="0" applyAlignment="0" applyProtection="0"/>
    <xf numFmtId="0" fontId="26" fillId="0" borderId="21" applyNumberFormat="0" applyFill="0" applyAlignment="0" applyProtection="0"/>
    <xf numFmtId="0" fontId="16" fillId="9" borderId="22" applyNumberFormat="0" applyAlignment="0" applyProtection="0"/>
    <xf numFmtId="0" fontId="26" fillId="0" borderId="26" applyNumberFormat="0" applyFill="0" applyAlignment="0" applyProtection="0"/>
    <xf numFmtId="0" fontId="22" fillId="9" borderId="25" applyNumberForma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19" fillId="10" borderId="23" applyNumberFormat="0" applyAlignment="0" applyProtection="0"/>
    <xf numFmtId="0" fontId="26" fillId="0" borderId="26" applyNumberFormat="0" applyFill="0" applyAlignment="0" applyProtection="0"/>
    <xf numFmtId="0" fontId="22" fillId="9" borderId="25" applyNumberFormat="0" applyAlignment="0" applyProtection="0"/>
    <xf numFmtId="0" fontId="22" fillId="9" borderId="25" applyNumberFormat="0" applyAlignment="0" applyProtection="0"/>
    <xf numFmtId="0" fontId="19" fillId="10" borderId="23" applyNumberFormat="0" applyAlignment="0" applyProtection="0"/>
    <xf numFmtId="0" fontId="16" fillId="9" borderId="23" applyNumberForma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6" fillId="7" borderId="24" applyNumberFormat="0" applyFont="0" applyAlignment="0" applyProtection="0"/>
    <xf numFmtId="0" fontId="16" fillId="9" borderId="23" applyNumberFormat="0" applyAlignment="0" applyProtection="0"/>
    <xf numFmtId="0" fontId="22" fillId="9" borderId="25" applyNumberFormat="0" applyAlignment="0" applyProtection="0"/>
    <xf numFmtId="0" fontId="6" fillId="7" borderId="24" applyNumberFormat="0" applyFont="0" applyAlignment="0" applyProtection="0"/>
    <xf numFmtId="0" fontId="16" fillId="9" borderId="23" applyNumberFormat="0" applyAlignment="0" applyProtection="0"/>
    <xf numFmtId="0" fontId="16" fillId="9" borderId="23" applyNumberFormat="0" applyAlignment="0" applyProtection="0"/>
    <xf numFmtId="0" fontId="1" fillId="0" borderId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22" fillId="9" borderId="20" applyNumberFormat="0" applyAlignment="0" applyProtection="0"/>
    <xf numFmtId="0" fontId="6" fillId="0" borderId="0"/>
    <xf numFmtId="44" fontId="1" fillId="0" borderId="0" applyFont="0" applyFill="0" applyBorder="0" applyAlignment="0" applyProtection="0"/>
    <xf numFmtId="0" fontId="32" fillId="0" borderId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19" fillId="10" borderId="42" applyNumberFormat="0" applyAlignment="0" applyProtection="0"/>
    <xf numFmtId="0" fontId="22" fillId="9" borderId="44" applyNumberFormat="0" applyAlignment="0" applyProtection="0"/>
    <xf numFmtId="0" fontId="6" fillId="7" borderId="43" applyNumberFormat="0" applyFont="0" applyAlignment="0" applyProtection="0"/>
    <xf numFmtId="0" fontId="22" fillId="9" borderId="40" applyNumberFormat="0" applyAlignment="0" applyProtection="0"/>
    <xf numFmtId="0" fontId="22" fillId="9" borderId="40" applyNumberFormat="0" applyAlignment="0" applyProtection="0"/>
    <xf numFmtId="0" fontId="6" fillId="7" borderId="39" applyNumberFormat="0" applyFont="0" applyAlignment="0" applyProtection="0"/>
    <xf numFmtId="0" fontId="22" fillId="9" borderId="44" applyNumberFormat="0" applyAlignment="0" applyProtection="0"/>
    <xf numFmtId="0" fontId="26" fillId="0" borderId="45" applyNumberFormat="0" applyFill="0" applyAlignment="0" applyProtection="0"/>
    <xf numFmtId="0" fontId="16" fillId="9" borderId="42" applyNumberFormat="0" applyAlignment="0" applyProtection="0"/>
    <xf numFmtId="0" fontId="6" fillId="7" borderId="43" applyNumberFormat="0" applyFont="0" applyAlignment="0" applyProtection="0"/>
    <xf numFmtId="0" fontId="6" fillId="7" borderId="39" applyNumberFormat="0" applyFont="0" applyAlignment="0" applyProtection="0"/>
    <xf numFmtId="0" fontId="26" fillId="0" borderId="41" applyNumberFormat="0" applyFill="0" applyAlignment="0" applyProtection="0"/>
    <xf numFmtId="0" fontId="22" fillId="9" borderId="40" applyNumberFormat="0" applyAlignment="0" applyProtection="0"/>
    <xf numFmtId="0" fontId="6" fillId="7" borderId="43" applyNumberFormat="0" applyFont="0" applyAlignment="0" applyProtection="0"/>
    <xf numFmtId="0" fontId="22" fillId="9" borderId="44" applyNumberFormat="0" applyAlignment="0" applyProtection="0"/>
    <xf numFmtId="0" fontId="19" fillId="10" borderId="42" applyNumberForma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22" fillId="9" borderId="44" applyNumberForma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6" fillId="7" borderId="39" applyNumberFormat="0" applyFont="0" applyAlignment="0" applyProtection="0"/>
    <xf numFmtId="0" fontId="16" fillId="9" borderId="42" applyNumberFormat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22" fillId="9" borderId="40" applyNumberFormat="0" applyAlignment="0" applyProtection="0"/>
    <xf numFmtId="0" fontId="26" fillId="0" borderId="41" applyNumberFormat="0" applyFill="0" applyAlignment="0" applyProtection="0"/>
    <xf numFmtId="0" fontId="26" fillId="0" borderId="41" applyNumberFormat="0" applyFill="0" applyAlignment="0" applyProtection="0"/>
    <xf numFmtId="0" fontId="26" fillId="0" borderId="41" applyNumberFormat="0" applyFill="0" applyAlignment="0" applyProtection="0"/>
    <xf numFmtId="0" fontId="6" fillId="7" borderId="43" applyNumberFormat="0" applyFont="0" applyAlignment="0" applyProtection="0"/>
    <xf numFmtId="0" fontId="6" fillId="7" borderId="43" applyNumberFormat="0" applyFont="0" applyAlignment="0" applyProtection="0"/>
    <xf numFmtId="0" fontId="16" fillId="9" borderId="42" applyNumberFormat="0" applyAlignment="0" applyProtection="0"/>
    <xf numFmtId="0" fontId="16" fillId="9" borderId="42" applyNumberFormat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26" fillId="0" borderId="45" applyNumberFormat="0" applyFill="0" applyAlignment="0" applyProtection="0"/>
    <xf numFmtId="0" fontId="6" fillId="0" borderId="0"/>
  </cellStyleXfs>
  <cellXfs count="238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0" xfId="0" applyFont="1" applyFill="1"/>
    <xf numFmtId="49" fontId="8" fillId="0" borderId="11" xfId="110" quotePrefix="1" applyNumberFormat="1" applyFont="1" applyBorder="1" applyAlignment="1">
      <alignment horizontal="center" vertical="center"/>
    </xf>
    <xf numFmtId="49" fontId="8" fillId="0" borderId="11" xfId="110" quotePrefix="1" applyNumberFormat="1" applyFont="1" applyBorder="1" applyAlignment="1">
      <alignment horizontal="center" vertical="center"/>
    </xf>
    <xf numFmtId="167" fontId="8" fillId="0" borderId="16" xfId="110" applyNumberFormat="1" applyFont="1" applyBorder="1" applyAlignment="1">
      <alignment vertical="center"/>
    </xf>
    <xf numFmtId="167" fontId="8" fillId="0" borderId="17" xfId="110" applyNumberFormat="1" applyFont="1" applyBorder="1" applyAlignment="1">
      <alignment vertical="center"/>
    </xf>
    <xf numFmtId="167" fontId="8" fillId="0" borderId="18" xfId="110" applyNumberFormat="1" applyFont="1" applyBorder="1" applyAlignment="1">
      <alignment vertical="center"/>
    </xf>
    <xf numFmtId="9" fontId="8" fillId="0" borderId="11" xfId="110" applyNumberFormat="1" applyFont="1" applyBorder="1" applyAlignment="1">
      <alignment horizontal="center" vertical="center"/>
    </xf>
    <xf numFmtId="165" fontId="9" fillId="26" borderId="11" xfId="110" applyNumberFormat="1" applyFont="1" applyFill="1" applyBorder="1" applyAlignment="1">
      <alignment vertical="center"/>
    </xf>
    <xf numFmtId="167" fontId="9" fillId="26" borderId="11" xfId="110" applyNumberFormat="1" applyFont="1" applyFill="1" applyBorder="1" applyAlignment="1">
      <alignment vertical="center"/>
    </xf>
    <xf numFmtId="165" fontId="8" fillId="25" borderId="11" xfId="110" applyNumberFormat="1" applyFont="1" applyFill="1" applyBorder="1" applyAlignment="1" applyProtection="1">
      <alignment vertical="center"/>
      <protection locked="0"/>
    </xf>
    <xf numFmtId="165" fontId="8" fillId="0" borderId="11" xfId="110" applyNumberFormat="1" applyFont="1" applyBorder="1" applyAlignment="1">
      <alignment vertical="center"/>
    </xf>
    <xf numFmtId="167" fontId="8" fillId="0" borderId="11" xfId="110" applyNumberFormat="1" applyFont="1" applyBorder="1" applyAlignment="1">
      <alignment vertical="center"/>
    </xf>
    <xf numFmtId="0" fontId="8" fillId="0" borderId="11" xfId="110" applyFont="1" applyBorder="1" applyAlignment="1">
      <alignment vertical="center"/>
    </xf>
    <xf numFmtId="0" fontId="29" fillId="3" borderId="0" xfId="0" applyFont="1" applyFill="1" applyAlignment="1">
      <alignment wrapText="1"/>
    </xf>
    <xf numFmtId="0" fontId="9" fillId="29" borderId="10" xfId="2" applyFont="1" applyFill="1" applyBorder="1" applyAlignment="1" applyProtection="1">
      <alignment horizontal="center" vertical="center" wrapText="1"/>
    </xf>
    <xf numFmtId="0" fontId="8" fillId="27" borderId="10" xfId="2" applyFont="1" applyFill="1" applyBorder="1" applyAlignment="1" applyProtection="1">
      <alignment horizontal="center" vertical="center" wrapText="1"/>
    </xf>
    <xf numFmtId="0" fontId="8" fillId="0" borderId="10" xfId="2" applyNumberFormat="1" applyFont="1" applyFill="1" applyBorder="1" applyAlignment="1" applyProtection="1">
      <alignment horizontal="center" vertical="center"/>
      <protection locked="0"/>
    </xf>
    <xf numFmtId="164" fontId="8" fillId="0" borderId="10" xfId="2" applyNumberFormat="1" applyFont="1" applyBorder="1" applyAlignment="1" applyProtection="1">
      <alignment vertical="center"/>
      <protection locked="0"/>
    </xf>
    <xf numFmtId="0" fontId="8" fillId="0" borderId="10" xfId="2" applyFont="1" applyBorder="1" applyAlignment="1" applyProtection="1">
      <alignment vertical="center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10" fontId="8" fillId="0" borderId="10" xfId="2" applyNumberFormat="1" applyFont="1" applyFill="1" applyBorder="1" applyAlignment="1" applyProtection="1">
      <alignment vertical="center"/>
      <protection locked="0"/>
    </xf>
    <xf numFmtId="165" fontId="8" fillId="0" borderId="10" xfId="2" applyNumberFormat="1" applyFont="1" applyFill="1" applyBorder="1" applyAlignment="1" applyProtection="1">
      <alignment vertical="center"/>
      <protection locked="0"/>
    </xf>
    <xf numFmtId="165" fontId="8" fillId="27" borderId="11" xfId="294" applyNumberFormat="1" applyFont="1" applyFill="1" applyBorder="1" applyAlignment="1" applyProtection="1">
      <alignment vertical="center"/>
    </xf>
    <xf numFmtId="165" fontId="8" fillId="27" borderId="10" xfId="2" applyNumberFormat="1" applyFont="1" applyFill="1" applyBorder="1" applyAlignment="1" applyProtection="1">
      <alignment vertical="center"/>
    </xf>
    <xf numFmtId="0" fontId="6" fillId="0" borderId="0" xfId="2"/>
    <xf numFmtId="165" fontId="9" fillId="27" borderId="11" xfId="2" applyNumberFormat="1" applyFont="1" applyFill="1" applyBorder="1" applyAlignment="1" applyProtection="1">
      <alignment vertical="center"/>
    </xf>
    <xf numFmtId="0" fontId="8" fillId="0" borderId="0" xfId="2" applyFont="1" applyAlignment="1">
      <alignment vertical="center"/>
    </xf>
    <xf numFmtId="0" fontId="31" fillId="31" borderId="0" xfId="2" applyFont="1" applyFill="1" applyAlignment="1" applyProtection="1">
      <alignment vertical="center"/>
    </xf>
    <xf numFmtId="0" fontId="6" fillId="3" borderId="0" xfId="110" applyFill="1"/>
    <xf numFmtId="169" fontId="0" fillId="3" borderId="0" xfId="0" applyNumberFormat="1" applyFill="1"/>
    <xf numFmtId="0" fontId="8" fillId="0" borderId="14" xfId="110" applyFont="1" applyBorder="1" applyAlignment="1">
      <alignment vertical="center"/>
    </xf>
    <xf numFmtId="165" fontId="8" fillId="0" borderId="11" xfId="341" applyNumberFormat="1" applyFont="1" applyBorder="1" applyAlignment="1">
      <alignment vertical="center"/>
    </xf>
    <xf numFmtId="0" fontId="8" fillId="0" borderId="12" xfId="296" applyNumberFormat="1" applyFont="1" applyFill="1" applyBorder="1" applyAlignment="1" applyProtection="1">
      <alignment vertical="center"/>
      <protection locked="0"/>
    </xf>
    <xf numFmtId="0" fontId="8" fillId="0" borderId="11" xfId="110" quotePrefix="1" applyNumberFormat="1" applyFont="1" applyBorder="1" applyAlignment="1">
      <alignment horizontal="center" vertical="center"/>
    </xf>
    <xf numFmtId="0" fontId="8" fillId="0" borderId="12" xfId="110" applyFont="1" applyBorder="1" applyAlignment="1">
      <alignment vertical="center"/>
    </xf>
    <xf numFmtId="0" fontId="0" fillId="3" borderId="0" xfId="0" applyFill="1" applyBorder="1"/>
    <xf numFmtId="0" fontId="4" fillId="3" borderId="0" xfId="0" applyFont="1" applyFill="1" applyBorder="1" applyAlignment="1">
      <alignment horizontal="center" vertical="center"/>
    </xf>
    <xf numFmtId="0" fontId="38" fillId="3" borderId="0" xfId="0" applyFont="1" applyFill="1"/>
    <xf numFmtId="0" fontId="30" fillId="30" borderId="30" xfId="0" applyFont="1" applyFill="1" applyBorder="1" applyAlignment="1">
      <alignment horizontal="right" vertical="center"/>
    </xf>
    <xf numFmtId="167" fontId="28" fillId="30" borderId="31" xfId="0" applyNumberFormat="1" applyFont="1" applyFill="1" applyBorder="1" applyAlignment="1">
      <alignment horizontal="center" wrapText="1"/>
    </xf>
    <xf numFmtId="0" fontId="28" fillId="30" borderId="32" xfId="0" applyFont="1" applyFill="1" applyBorder="1"/>
    <xf numFmtId="0" fontId="28" fillId="30" borderId="33" xfId="0" applyFont="1" applyFill="1" applyBorder="1"/>
    <xf numFmtId="0" fontId="5" fillId="3" borderId="0" xfId="1" applyFill="1" applyAlignment="1">
      <alignment horizontal="center" vertical="center"/>
    </xf>
    <xf numFmtId="0" fontId="0" fillId="0" borderId="0" xfId="0" applyAlignment="1"/>
    <xf numFmtId="14" fontId="0" fillId="0" borderId="0" xfId="0" applyNumberFormat="1"/>
    <xf numFmtId="0" fontId="5" fillId="0" borderId="0" xfId="1"/>
    <xf numFmtId="0" fontId="0" fillId="34" borderId="57" xfId="0" applyFill="1" applyBorder="1"/>
    <xf numFmtId="0" fontId="28" fillId="34" borderId="58" xfId="0" applyFont="1" applyFill="1" applyBorder="1" applyAlignment="1">
      <alignment horizontal="center" vertical="center" wrapText="1"/>
    </xf>
    <xf numFmtId="0" fontId="28" fillId="34" borderId="59" xfId="0" applyFont="1" applyFill="1" applyBorder="1"/>
    <xf numFmtId="14" fontId="0" fillId="3" borderId="60" xfId="0" applyNumberFormat="1" applyFill="1" applyBorder="1"/>
    <xf numFmtId="0" fontId="28" fillId="34" borderId="0" xfId="0" applyFont="1" applyFill="1" applyBorder="1"/>
    <xf numFmtId="0" fontId="0" fillId="2" borderId="52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0" xfId="0" applyFill="1" applyBorder="1"/>
    <xf numFmtId="0" fontId="43" fillId="3" borderId="0" xfId="0" applyFont="1" applyFill="1" applyBorder="1"/>
    <xf numFmtId="0" fontId="41" fillId="3" borderId="63" xfId="0" applyFont="1" applyFill="1" applyBorder="1" applyAlignment="1">
      <alignment horizontal="center"/>
    </xf>
    <xf numFmtId="0" fontId="0" fillId="3" borderId="64" xfId="0" applyFill="1" applyBorder="1" applyAlignment="1">
      <alignment wrapText="1"/>
    </xf>
    <xf numFmtId="0" fontId="41" fillId="3" borderId="64" xfId="0" applyFont="1" applyFill="1" applyBorder="1" applyAlignment="1">
      <alignment horizontal="center" vertical="center"/>
    </xf>
    <xf numFmtId="0" fontId="41" fillId="3" borderId="66" xfId="0" applyFont="1" applyFill="1" applyBorder="1" applyAlignment="1">
      <alignment horizontal="center"/>
    </xf>
    <xf numFmtId="0" fontId="41" fillId="3" borderId="0" xfId="0" applyFont="1" applyFill="1" applyBorder="1" applyAlignment="1">
      <alignment horizontal="right" vertical="center"/>
    </xf>
    <xf numFmtId="0" fontId="0" fillId="3" borderId="66" xfId="0" applyFill="1" applyBorder="1"/>
    <xf numFmtId="0" fontId="0" fillId="3" borderId="69" xfId="0" applyFill="1" applyBorder="1"/>
    <xf numFmtId="0" fontId="0" fillId="3" borderId="68" xfId="0" applyFill="1" applyBorder="1"/>
    <xf numFmtId="2" fontId="2" fillId="30" borderId="61" xfId="0" applyNumberFormat="1" applyFont="1" applyFill="1" applyBorder="1" applyAlignment="1">
      <alignment horizontal="center"/>
    </xf>
    <xf numFmtId="170" fontId="2" fillId="30" borderId="61" xfId="0" applyNumberFormat="1" applyFont="1" applyFill="1" applyBorder="1" applyAlignment="1">
      <alignment horizontal="center"/>
    </xf>
    <xf numFmtId="170" fontId="0" fillId="3" borderId="0" xfId="0" applyNumberFormat="1" applyFill="1" applyBorder="1"/>
    <xf numFmtId="0" fontId="0" fillId="3" borderId="0" xfId="0" applyFill="1" applyBorder="1" applyAlignment="1">
      <alignment horizontal="left" vertical="top"/>
    </xf>
    <xf numFmtId="0" fontId="44" fillId="3" borderId="0" xfId="0" applyFont="1" applyFill="1" applyBorder="1"/>
    <xf numFmtId="0" fontId="45" fillId="3" borderId="65" xfId="0" applyFont="1" applyFill="1" applyBorder="1"/>
    <xf numFmtId="0" fontId="45" fillId="3" borderId="67" xfId="0" applyFont="1" applyFill="1" applyBorder="1"/>
    <xf numFmtId="0" fontId="45" fillId="3" borderId="70" xfId="0" applyFont="1" applyFill="1" applyBorder="1"/>
    <xf numFmtId="0" fontId="0" fillId="3" borderId="0" xfId="0" applyFill="1" applyBorder="1" applyAlignment="1">
      <alignment horizontal="center"/>
    </xf>
    <xf numFmtId="0" fontId="45" fillId="3" borderId="0" xfId="0" applyFont="1" applyFill="1" applyBorder="1"/>
    <xf numFmtId="0" fontId="0" fillId="0" borderId="0" xfId="0" applyFill="1"/>
    <xf numFmtId="0" fontId="29" fillId="3" borderId="0" xfId="0" applyFont="1" applyFill="1" applyBorder="1" applyAlignment="1">
      <alignment horizontal="center" vertical="top" wrapText="1"/>
    </xf>
    <xf numFmtId="0" fontId="35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horizontal="left" vertical="top" wrapText="1"/>
    </xf>
    <xf numFmtId="0" fontId="45" fillId="2" borderId="0" xfId="0" applyFont="1" applyFill="1"/>
    <xf numFmtId="0" fontId="28" fillId="2" borderId="0" xfId="0" applyFont="1" applyFill="1"/>
    <xf numFmtId="0" fontId="28" fillId="2" borderId="0" xfId="0" applyFont="1" applyFill="1" applyAlignment="1">
      <alignment wrapText="1"/>
    </xf>
    <xf numFmtId="0" fontId="28" fillId="2" borderId="0" xfId="0" quotePrefix="1" applyFont="1" applyFill="1" applyAlignment="1">
      <alignment wrapText="1"/>
    </xf>
    <xf numFmtId="0" fontId="28" fillId="2" borderId="0" xfId="0" quotePrefix="1" applyFont="1" applyFill="1"/>
    <xf numFmtId="170" fontId="28" fillId="2" borderId="0" xfId="0" applyNumberFormat="1" applyFont="1" applyFill="1"/>
    <xf numFmtId="14" fontId="28" fillId="2" borderId="0" xfId="0" quotePrefix="1" applyNumberFormat="1" applyFont="1" applyFill="1"/>
    <xf numFmtId="0" fontId="28" fillId="2" borderId="0" xfId="0" applyFont="1" applyFill="1" applyBorder="1" applyAlignment="1">
      <alignment horizontal="left" vertical="top"/>
    </xf>
    <xf numFmtId="0" fontId="46" fillId="3" borderId="0" xfId="0" applyFont="1" applyFill="1" applyBorder="1" applyAlignment="1">
      <alignment vertical="center"/>
    </xf>
    <xf numFmtId="0" fontId="2" fillId="30" borderId="67" xfId="0" applyFont="1" applyFill="1" applyBorder="1"/>
    <xf numFmtId="0" fontId="29" fillId="2" borderId="48" xfId="0" applyFont="1" applyFill="1" applyBorder="1" applyAlignment="1">
      <alignment horizontal="center" vertical="center"/>
    </xf>
    <xf numFmtId="0" fontId="0" fillId="3" borderId="28" xfId="0" applyFill="1" applyBorder="1"/>
    <xf numFmtId="0" fontId="0" fillId="3" borderId="74" xfId="0" applyFill="1" applyBorder="1"/>
    <xf numFmtId="0" fontId="45" fillId="3" borderId="74" xfId="0" applyFont="1" applyFill="1" applyBorder="1"/>
    <xf numFmtId="0" fontId="45" fillId="3" borderId="29" xfId="0" applyFont="1" applyFill="1" applyBorder="1"/>
    <xf numFmtId="0" fontId="0" fillId="3" borderId="30" xfId="0" applyFill="1" applyBorder="1"/>
    <xf numFmtId="0" fontId="45" fillId="3" borderId="31" xfId="0" applyFont="1" applyFill="1" applyBorder="1"/>
    <xf numFmtId="0" fontId="42" fillId="3" borderId="0" xfId="0" applyFont="1" applyFill="1" applyBorder="1" applyAlignment="1">
      <alignment vertical="center"/>
    </xf>
    <xf numFmtId="0" fontId="45" fillId="3" borderId="0" xfId="0" applyFont="1" applyFill="1" applyBorder="1" applyAlignment="1">
      <alignment vertical="center"/>
    </xf>
    <xf numFmtId="0" fontId="42" fillId="3" borderId="0" xfId="0" applyFont="1" applyFill="1" applyBorder="1" applyAlignment="1">
      <alignment vertical="center" wrapText="1"/>
    </xf>
    <xf numFmtId="0" fontId="42" fillId="3" borderId="0" xfId="0" applyFont="1" applyFill="1" applyBorder="1"/>
    <xf numFmtId="0" fontId="45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4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wrapText="1"/>
    </xf>
    <xf numFmtId="0" fontId="45" fillId="3" borderId="31" xfId="0" quotePrefix="1" applyFont="1" applyFill="1" applyBorder="1"/>
    <xf numFmtId="0" fontId="0" fillId="3" borderId="30" xfId="0" applyFill="1" applyBorder="1" applyAlignment="1">
      <alignment horizontal="left" vertical="top"/>
    </xf>
    <xf numFmtId="0" fontId="0" fillId="3" borderId="31" xfId="0" applyFill="1" applyBorder="1"/>
    <xf numFmtId="0" fontId="45" fillId="3" borderId="30" xfId="0" applyFont="1" applyFill="1" applyBorder="1"/>
    <xf numFmtId="0" fontId="0" fillId="3" borderId="31" xfId="0" applyFill="1" applyBorder="1" applyAlignment="1">
      <alignment horizontal="left" vertical="top"/>
    </xf>
    <xf numFmtId="0" fontId="45" fillId="3" borderId="32" xfId="0" applyFont="1" applyFill="1" applyBorder="1"/>
    <xf numFmtId="0" fontId="45" fillId="3" borderId="75" xfId="0" applyFont="1" applyFill="1" applyBorder="1"/>
    <xf numFmtId="0" fontId="45" fillId="3" borderId="33" xfId="0" applyFont="1" applyFill="1" applyBorder="1"/>
    <xf numFmtId="0" fontId="5" fillId="3" borderId="0" xfId="1" applyFill="1" applyBorder="1" applyAlignment="1">
      <alignment horizontal="center" vertical="center" wrapText="1"/>
    </xf>
    <xf numFmtId="0" fontId="47" fillId="2" borderId="0" xfId="0" applyFont="1" applyFill="1" applyAlignment="1">
      <alignment horizontal="right" vertical="center" wrapText="1"/>
    </xf>
    <xf numFmtId="0" fontId="35" fillId="3" borderId="61" xfId="0" applyFont="1" applyFill="1" applyBorder="1" applyAlignment="1">
      <alignment horizontal="center"/>
    </xf>
    <xf numFmtId="0" fontId="9" fillId="26" borderId="11" xfId="230" applyFont="1" applyFill="1" applyBorder="1" applyAlignment="1">
      <alignment horizontal="center" vertical="center" wrapText="1"/>
    </xf>
    <xf numFmtId="0" fontId="8" fillId="0" borderId="11" xfId="110" applyFont="1" applyBorder="1" applyAlignment="1">
      <alignment vertical="center"/>
    </xf>
    <xf numFmtId="0" fontId="9" fillId="26" borderId="11" xfId="230" applyFont="1" applyFill="1" applyBorder="1" applyAlignment="1">
      <alignment horizontal="center" vertical="center"/>
    </xf>
    <xf numFmtId="168" fontId="8" fillId="0" borderId="17" xfId="110" applyNumberFormat="1" applyFont="1" applyBorder="1" applyAlignment="1">
      <alignment horizontal="center" vertical="center"/>
    </xf>
    <xf numFmtId="4" fontId="9" fillId="0" borderId="11" xfId="110" applyNumberFormat="1" applyFont="1" applyBorder="1" applyAlignment="1">
      <alignment horizontal="right" vertical="center" indent="1"/>
    </xf>
    <xf numFmtId="0" fontId="9" fillId="3" borderId="0" xfId="110" applyFont="1" applyFill="1" applyAlignment="1">
      <alignment vertical="center"/>
    </xf>
    <xf numFmtId="0" fontId="10" fillId="2" borderId="46" xfId="110" applyFont="1" applyFill="1" applyBorder="1" applyAlignment="1">
      <alignment horizontal="center" vertical="center"/>
    </xf>
    <xf numFmtId="0" fontId="10" fillId="3" borderId="0" xfId="110" applyFont="1" applyFill="1" applyAlignment="1">
      <alignment vertical="center"/>
    </xf>
    <xf numFmtId="0" fontId="8" fillId="27" borderId="11" xfId="110" applyFont="1" applyFill="1" applyBorder="1" applyAlignment="1">
      <alignment horizontal="left" vertical="center"/>
    </xf>
    <xf numFmtId="165" fontId="8" fillId="27" borderId="11" xfId="110" applyNumberFormat="1" applyFont="1" applyFill="1" applyBorder="1" applyAlignment="1">
      <alignment vertical="center"/>
    </xf>
    <xf numFmtId="10" fontId="8" fillId="27" borderId="11" xfId="110" applyNumberFormat="1" applyFont="1" applyFill="1" applyBorder="1" applyAlignment="1">
      <alignment vertical="center"/>
    </xf>
    <xf numFmtId="164" fontId="8" fillId="27" borderId="11" xfId="110" applyNumberFormat="1" applyFont="1" applyFill="1" applyBorder="1" applyAlignment="1">
      <alignment horizontal="center" vertical="center"/>
    </xf>
    <xf numFmtId="164" fontId="8" fillId="0" borderId="11" xfId="110" applyNumberFormat="1" applyFont="1" applyBorder="1" applyAlignment="1">
      <alignment horizontal="center" vertical="center"/>
    </xf>
    <xf numFmtId="14" fontId="8" fillId="0" borderId="11" xfId="110" applyNumberFormat="1" applyFont="1" applyBorder="1" applyAlignment="1">
      <alignment horizontal="center" vertical="center"/>
    </xf>
    <xf numFmtId="0" fontId="8" fillId="0" borderId="11" xfId="110" applyFont="1" applyBorder="1" applyAlignment="1">
      <alignment horizontal="center" vertical="center"/>
    </xf>
    <xf numFmtId="4" fontId="8" fillId="0" borderId="11" xfId="110" applyNumberFormat="1" applyFont="1" applyBorder="1" applyAlignment="1">
      <alignment horizontal="right" vertical="center" indent="1"/>
    </xf>
    <xf numFmtId="4" fontId="8" fillId="3" borderId="15" xfId="110" applyNumberFormat="1" applyFont="1" applyFill="1" applyBorder="1" applyAlignment="1">
      <alignment horizontal="right" vertical="center" indent="1"/>
    </xf>
    <xf numFmtId="4" fontId="33" fillId="0" borderId="12" xfId="110" applyNumberFormat="1" applyFont="1" applyBorder="1" applyAlignment="1">
      <alignment horizontal="center" vertical="center"/>
    </xf>
    <xf numFmtId="0" fontId="8" fillId="0" borderId="15" xfId="294" applyFont="1" applyBorder="1" applyAlignment="1" applyProtection="1">
      <alignment vertical="center"/>
      <protection locked="0"/>
    </xf>
    <xf numFmtId="0" fontId="8" fillId="0" borderId="15" xfId="110" applyFont="1" applyBorder="1" applyAlignment="1">
      <alignment vertical="center"/>
    </xf>
    <xf numFmtId="0" fontId="8" fillId="0" borderId="15" xfId="110" applyFont="1" applyBorder="1" applyAlignment="1">
      <alignment horizontal="center" vertical="center"/>
    </xf>
    <xf numFmtId="0" fontId="8" fillId="27" borderId="15" xfId="110" applyFont="1" applyFill="1" applyBorder="1" applyAlignment="1">
      <alignment vertical="center"/>
    </xf>
    <xf numFmtId="0" fontId="8" fillId="27" borderId="16" xfId="110" applyFont="1" applyFill="1" applyBorder="1" applyAlignment="1">
      <alignment vertical="center"/>
    </xf>
    <xf numFmtId="0" fontId="8" fillId="0" borderId="11" xfId="110" quotePrefix="1" applyFont="1" applyBorder="1" applyAlignment="1">
      <alignment horizontal="center" vertical="center"/>
    </xf>
    <xf numFmtId="167" fontId="8" fillId="0" borderId="0" xfId="110" applyNumberFormat="1" applyFont="1" applyAlignment="1">
      <alignment vertical="center"/>
    </xf>
    <xf numFmtId="0" fontId="8" fillId="0" borderId="12" xfId="294" applyFont="1" applyBorder="1" applyAlignment="1" applyProtection="1">
      <alignment vertical="center"/>
      <protection locked="0"/>
    </xf>
    <xf numFmtId="0" fontId="8" fillId="0" borderId="12" xfId="110" applyFont="1" applyBorder="1" applyAlignment="1">
      <alignment horizontal="center" vertical="center"/>
    </xf>
    <xf numFmtId="0" fontId="8" fillId="27" borderId="11" xfId="110" applyFont="1" applyFill="1" applyBorder="1" applyAlignment="1">
      <alignment horizontal="left" vertical="center" indent="2"/>
    </xf>
    <xf numFmtId="0" fontId="8" fillId="27" borderId="11" xfId="110" applyFont="1" applyFill="1" applyBorder="1" applyAlignment="1">
      <alignment horizontal="left" vertical="center" indent="1"/>
    </xf>
    <xf numFmtId="0" fontId="9" fillId="27" borderId="11" xfId="110" applyFont="1" applyFill="1" applyBorder="1" applyAlignment="1">
      <alignment horizontal="left" vertical="center"/>
    </xf>
    <xf numFmtId="0" fontId="28" fillId="30" borderId="3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right"/>
    </xf>
    <xf numFmtId="0" fontId="45" fillId="3" borderId="0" xfId="0" applyFont="1" applyFill="1" applyBorder="1" applyAlignment="1"/>
    <xf numFmtId="0" fontId="30" fillId="30" borderId="30" xfId="0" applyFont="1" applyFill="1" applyBorder="1" applyAlignment="1">
      <alignment horizontal="right" vertical="center" wrapText="1"/>
    </xf>
    <xf numFmtId="169" fontId="28" fillId="30" borderId="31" xfId="0" applyNumberFormat="1" applyFont="1" applyFill="1" applyBorder="1" applyAlignment="1">
      <alignment horizontal="center" wrapText="1"/>
    </xf>
    <xf numFmtId="14" fontId="28" fillId="2" borderId="0" xfId="0" applyNumberFormat="1" applyFont="1" applyFill="1"/>
    <xf numFmtId="0" fontId="39" fillId="33" borderId="76" xfId="1" applyFont="1" applyFill="1" applyBorder="1" applyAlignment="1">
      <alignment horizontal="center" vertical="center" wrapText="1"/>
    </xf>
    <xf numFmtId="0" fontId="39" fillId="33" borderId="77" xfId="1" applyFont="1" applyFill="1" applyBorder="1" applyAlignment="1">
      <alignment horizontal="center" vertical="center" wrapText="1"/>
    </xf>
    <xf numFmtId="0" fontId="39" fillId="33" borderId="78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0" fillId="2" borderId="31" xfId="0" applyFill="1" applyBorder="1" applyAlignment="1">
      <alignment horizontal="right"/>
    </xf>
    <xf numFmtId="0" fontId="42" fillId="2" borderId="0" xfId="0" applyFont="1" applyFill="1" applyAlignment="1">
      <alignment horizontal="left" vertical="top" wrapText="1"/>
    </xf>
    <xf numFmtId="0" fontId="42" fillId="2" borderId="31" xfId="0" applyFont="1" applyFill="1" applyBorder="1" applyAlignment="1">
      <alignment horizontal="left" vertical="top" wrapText="1"/>
    </xf>
    <xf numFmtId="0" fontId="40" fillId="30" borderId="47" xfId="0" applyFont="1" applyFill="1" applyBorder="1" applyAlignment="1">
      <alignment horizontal="center" vertical="center"/>
    </xf>
    <xf numFmtId="0" fontId="40" fillId="30" borderId="0" xfId="0" applyFont="1" applyFill="1" applyBorder="1" applyAlignment="1">
      <alignment horizontal="center" vertical="center"/>
    </xf>
    <xf numFmtId="0" fontId="37" fillId="32" borderId="71" xfId="1" applyFont="1" applyFill="1" applyBorder="1" applyAlignment="1">
      <alignment horizontal="center" vertical="center"/>
    </xf>
    <xf numFmtId="0" fontId="37" fillId="32" borderId="72" xfId="1" applyFont="1" applyFill="1" applyBorder="1" applyAlignment="1">
      <alignment horizontal="center" vertical="center"/>
    </xf>
    <xf numFmtId="0" fontId="37" fillId="32" borderId="73" xfId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left" vertical="top" wrapText="1"/>
    </xf>
    <xf numFmtId="0" fontId="35" fillId="2" borderId="0" xfId="0" applyFont="1" applyFill="1" applyBorder="1" applyAlignment="1">
      <alignment horizontal="left" vertical="center" wrapText="1"/>
    </xf>
    <xf numFmtId="0" fontId="34" fillId="4" borderId="30" xfId="1" applyFont="1" applyFill="1" applyBorder="1" applyAlignment="1">
      <alignment horizontal="center" vertical="center" wrapText="1"/>
    </xf>
    <xf numFmtId="0" fontId="34" fillId="4" borderId="31" xfId="1" applyFont="1" applyFill="1" applyBorder="1" applyAlignment="1">
      <alignment horizontal="center" vertical="center"/>
    </xf>
    <xf numFmtId="0" fontId="34" fillId="4" borderId="30" xfId="1" applyFont="1" applyFill="1" applyBorder="1" applyAlignment="1">
      <alignment horizontal="center" vertical="center"/>
    </xf>
    <xf numFmtId="0" fontId="34" fillId="4" borderId="32" xfId="1" applyFont="1" applyFill="1" applyBorder="1" applyAlignment="1">
      <alignment horizontal="center" vertical="center"/>
    </xf>
    <xf numFmtId="0" fontId="34" fillId="4" borderId="33" xfId="1" applyFont="1" applyFill="1" applyBorder="1" applyAlignment="1">
      <alignment horizontal="center" vertical="center"/>
    </xf>
    <xf numFmtId="0" fontId="8" fillId="0" borderId="11" xfId="110" applyFont="1" applyBorder="1" applyAlignment="1">
      <alignment vertical="center"/>
    </xf>
    <xf numFmtId="0" fontId="8" fillId="0" borderId="12" xfId="110" applyFont="1" applyBorder="1" applyAlignment="1">
      <alignment horizontal="left" vertical="center"/>
    </xf>
    <xf numFmtId="0" fontId="8" fillId="0" borderId="14" xfId="110" applyFont="1" applyBorder="1" applyAlignment="1">
      <alignment horizontal="left" vertical="center"/>
    </xf>
    <xf numFmtId="0" fontId="8" fillId="0" borderId="13" xfId="110" applyFont="1" applyBorder="1" applyAlignment="1">
      <alignment horizontal="left" vertical="center"/>
    </xf>
    <xf numFmtId="0" fontId="9" fillId="26" borderId="12" xfId="110" applyFont="1" applyFill="1" applyBorder="1" applyAlignment="1">
      <alignment horizontal="center" vertical="center"/>
    </xf>
    <xf numFmtId="0" fontId="9" fillId="26" borderId="14" xfId="110" applyFont="1" applyFill="1" applyBorder="1" applyAlignment="1">
      <alignment horizontal="center" vertical="center"/>
    </xf>
    <xf numFmtId="0" fontId="9" fillId="26" borderId="13" xfId="110" applyFont="1" applyFill="1" applyBorder="1" applyAlignment="1">
      <alignment horizontal="center" vertical="center"/>
    </xf>
    <xf numFmtId="0" fontId="2" fillId="30" borderId="28" xfId="0" applyFont="1" applyFill="1" applyBorder="1" applyAlignment="1">
      <alignment horizontal="center" vertical="center" wrapText="1"/>
    </xf>
    <xf numFmtId="0" fontId="2" fillId="30" borderId="29" xfId="0" applyFont="1" applyFill="1" applyBorder="1" applyAlignment="1">
      <alignment horizontal="center" vertical="center" wrapText="1"/>
    </xf>
    <xf numFmtId="0" fontId="2" fillId="30" borderId="30" xfId="0" applyFont="1" applyFill="1" applyBorder="1" applyAlignment="1">
      <alignment horizontal="center" vertical="center" wrapText="1"/>
    </xf>
    <xf numFmtId="0" fontId="2" fillId="30" borderId="31" xfId="0" applyFont="1" applyFill="1" applyBorder="1" applyAlignment="1">
      <alignment horizontal="center" vertical="center" wrapText="1"/>
    </xf>
    <xf numFmtId="0" fontId="9" fillId="26" borderId="11" xfId="230" applyFont="1" applyFill="1" applyBorder="1" applyAlignment="1">
      <alignment horizontal="center" vertical="center"/>
    </xf>
    <xf numFmtId="0" fontId="9" fillId="26" borderId="11" xfId="110" applyFont="1" applyFill="1" applyBorder="1" applyAlignment="1">
      <alignment horizontal="center" vertical="center"/>
    </xf>
    <xf numFmtId="0" fontId="9" fillId="26" borderId="16" xfId="230" applyFont="1" applyFill="1" applyBorder="1" applyAlignment="1">
      <alignment horizontal="center" vertical="center" wrapText="1"/>
    </xf>
    <xf numFmtId="0" fontId="9" fillId="26" borderId="18" xfId="230" applyFont="1" applyFill="1" applyBorder="1" applyAlignment="1">
      <alignment horizontal="center" vertical="center" wrapText="1"/>
    </xf>
    <xf numFmtId="0" fontId="9" fillId="26" borderId="35" xfId="230" applyFont="1" applyFill="1" applyBorder="1" applyAlignment="1">
      <alignment horizontal="center" vertical="center" wrapText="1"/>
    </xf>
    <xf numFmtId="0" fontId="9" fillId="26" borderId="34" xfId="230" applyFont="1" applyFill="1" applyBorder="1" applyAlignment="1">
      <alignment horizontal="center" vertical="center" wrapText="1"/>
    </xf>
    <xf numFmtId="0" fontId="9" fillId="26" borderId="35" xfId="230" applyFont="1" applyFill="1" applyBorder="1" applyAlignment="1">
      <alignment horizontal="center" vertical="center"/>
    </xf>
    <xf numFmtId="0" fontId="9" fillId="26" borderId="34" xfId="230" applyFont="1" applyFill="1" applyBorder="1" applyAlignment="1">
      <alignment horizontal="center" vertical="center"/>
    </xf>
    <xf numFmtId="0" fontId="9" fillId="26" borderId="36" xfId="230" applyFont="1" applyFill="1" applyBorder="1" applyAlignment="1">
      <alignment horizontal="center" vertical="center"/>
    </xf>
    <xf numFmtId="0" fontId="9" fillId="26" borderId="38" xfId="230" applyFont="1" applyFill="1" applyBorder="1" applyAlignment="1">
      <alignment horizontal="center" vertical="center"/>
    </xf>
    <xf numFmtId="0" fontId="36" fillId="30" borderId="0" xfId="0" applyFont="1" applyFill="1" applyAlignment="1">
      <alignment horizontal="center" vertical="center"/>
    </xf>
    <xf numFmtId="0" fontId="36" fillId="30" borderId="0" xfId="110" applyFont="1" applyFill="1" applyAlignment="1">
      <alignment horizontal="center" vertical="center"/>
    </xf>
    <xf numFmtId="0" fontId="48" fillId="3" borderId="0" xfId="1" applyFont="1" applyFill="1" applyAlignment="1">
      <alignment horizontal="center" vertical="center"/>
    </xf>
    <xf numFmtId="0" fontId="34" fillId="4" borderId="28" xfId="1" applyFont="1" applyFill="1" applyBorder="1" applyAlignment="1">
      <alignment horizontal="center" vertical="center" wrapText="1"/>
    </xf>
    <xf numFmtId="0" fontId="34" fillId="4" borderId="29" xfId="1" applyFont="1" applyFill="1" applyBorder="1" applyAlignment="1">
      <alignment horizontal="center" vertical="center"/>
    </xf>
    <xf numFmtId="0" fontId="9" fillId="26" borderId="11" xfId="230" applyFont="1" applyFill="1" applyBorder="1" applyAlignment="1">
      <alignment horizontal="center" vertical="center" wrapText="1"/>
    </xf>
    <xf numFmtId="0" fontId="9" fillId="28" borderId="11" xfId="230" applyFont="1" applyFill="1" applyBorder="1" applyAlignment="1">
      <alignment horizontal="center" vertical="center" wrapText="1"/>
    </xf>
    <xf numFmtId="0" fontId="9" fillId="26" borderId="15" xfId="230" applyFont="1" applyFill="1" applyBorder="1" applyAlignment="1">
      <alignment horizontal="center" vertical="center"/>
    </xf>
    <xf numFmtId="0" fontId="9" fillId="26" borderId="37" xfId="230" applyFont="1" applyFill="1" applyBorder="1" applyAlignment="1">
      <alignment horizontal="center" vertical="center"/>
    </xf>
    <xf numFmtId="0" fontId="9" fillId="26" borderId="12" xfId="110" applyFont="1" applyFill="1" applyBorder="1" applyAlignment="1">
      <alignment horizontal="right" vertical="center"/>
    </xf>
    <xf numFmtId="0" fontId="9" fillId="26" borderId="14" xfId="110" applyFont="1" applyFill="1" applyBorder="1" applyAlignment="1">
      <alignment horizontal="right" vertical="center"/>
    </xf>
    <xf numFmtId="0" fontId="9" fillId="26" borderId="13" xfId="110" applyFont="1" applyFill="1" applyBorder="1" applyAlignment="1">
      <alignment horizontal="right" vertical="center"/>
    </xf>
    <xf numFmtId="0" fontId="3" fillId="3" borderId="0" xfId="0" applyFont="1" applyFill="1" applyAlignment="1">
      <alignment horizontal="left"/>
    </xf>
    <xf numFmtId="168" fontId="8" fillId="0" borderId="17" xfId="110" applyNumberFormat="1" applyFont="1" applyBorder="1" applyAlignment="1">
      <alignment horizontal="center" vertical="center"/>
    </xf>
    <xf numFmtId="44" fontId="8" fillId="0" borderId="17" xfId="295" applyFont="1" applyBorder="1" applyAlignment="1">
      <alignment horizontal="center" vertical="center"/>
    </xf>
    <xf numFmtId="0" fontId="9" fillId="29" borderId="10" xfId="2" applyFont="1" applyFill="1" applyBorder="1" applyAlignment="1" applyProtection="1">
      <alignment horizontal="center" vertical="center" wrapText="1"/>
    </xf>
    <xf numFmtId="0" fontId="9" fillId="27" borderId="12" xfId="2" applyFont="1" applyFill="1" applyBorder="1" applyAlignment="1" applyProtection="1">
      <alignment horizontal="center" vertical="center" wrapText="1"/>
    </xf>
    <xf numFmtId="0" fontId="9" fillId="27" borderId="14" xfId="2" applyFont="1" applyFill="1" applyBorder="1" applyAlignment="1" applyProtection="1">
      <alignment horizontal="center" vertical="center" wrapText="1"/>
    </xf>
    <xf numFmtId="0" fontId="9" fillId="27" borderId="27" xfId="2" applyFont="1" applyFill="1" applyBorder="1" applyAlignment="1" applyProtection="1">
      <alignment horizontal="center" vertical="center" wrapText="1"/>
    </xf>
    <xf numFmtId="0" fontId="49" fillId="2" borderId="0" xfId="0" applyFont="1" applyFill="1" applyAlignment="1">
      <alignment horizontal="center"/>
    </xf>
    <xf numFmtId="14" fontId="0" fillId="4" borderId="48" xfId="0" applyNumberFormat="1" applyFill="1" applyBorder="1" applyAlignment="1">
      <alignment horizontal="center"/>
    </xf>
    <xf numFmtId="0" fontId="37" fillId="2" borderId="71" xfId="0" applyFont="1" applyFill="1" applyBorder="1" applyAlignment="1" applyProtection="1">
      <alignment horizontal="center" vertical="center" wrapText="1"/>
      <protection locked="0"/>
    </xf>
    <xf numFmtId="0" fontId="37" fillId="2" borderId="72" xfId="0" applyFont="1" applyFill="1" applyBorder="1" applyAlignment="1" applyProtection="1">
      <alignment horizontal="center" vertical="center" wrapText="1"/>
      <protection locked="0"/>
    </xf>
    <xf numFmtId="0" fontId="37" fillId="2" borderId="73" xfId="0" applyFont="1" applyFill="1" applyBorder="1" applyAlignment="1" applyProtection="1">
      <alignment horizontal="center" vertical="center" wrapText="1"/>
      <protection locked="0"/>
    </xf>
    <xf numFmtId="14" fontId="0" fillId="2" borderId="61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2" borderId="49" xfId="0" applyFill="1" applyBorder="1" applyAlignment="1" applyProtection="1">
      <alignment vertical="top"/>
      <protection locked="0"/>
    </xf>
    <xf numFmtId="0" fontId="0" fillId="2" borderId="50" xfId="0" applyFill="1" applyBorder="1" applyAlignment="1" applyProtection="1">
      <alignment vertical="top"/>
      <protection locked="0"/>
    </xf>
    <xf numFmtId="0" fontId="0" fillId="2" borderId="51" xfId="0" applyFill="1" applyBorder="1" applyAlignment="1" applyProtection="1">
      <alignment vertical="top"/>
      <protection locked="0"/>
    </xf>
    <xf numFmtId="0" fontId="0" fillId="2" borderId="52" xfId="0" applyFill="1" applyBorder="1" applyAlignment="1" applyProtection="1">
      <alignment vertical="top"/>
      <protection locked="0"/>
    </xf>
    <xf numFmtId="0" fontId="0" fillId="2" borderId="53" xfId="0" applyFill="1" applyBorder="1" applyAlignment="1" applyProtection="1">
      <alignment vertical="top"/>
      <protection locked="0"/>
    </xf>
    <xf numFmtId="0" fontId="0" fillId="2" borderId="54" xfId="0" applyFill="1" applyBorder="1" applyAlignment="1" applyProtection="1">
      <alignment vertical="top"/>
      <protection locked="0"/>
    </xf>
    <xf numFmtId="0" fontId="0" fillId="2" borderId="55" xfId="0" applyFill="1" applyBorder="1" applyAlignment="1" applyProtection="1">
      <alignment vertical="top"/>
      <protection locked="0"/>
    </xf>
    <xf numFmtId="0" fontId="0" fillId="2" borderId="56" xfId="0" applyFill="1" applyBorder="1" applyAlignment="1" applyProtection="1">
      <alignment vertical="top"/>
      <protection locked="0"/>
    </xf>
    <xf numFmtId="0" fontId="29" fillId="2" borderId="62" xfId="0" applyFont="1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left" vertical="top" wrapText="1"/>
      <protection locked="0"/>
    </xf>
    <xf numFmtId="0" fontId="0" fillId="2" borderId="50" xfId="0" applyFill="1" applyBorder="1" applyAlignment="1" applyProtection="1">
      <alignment horizontal="left" vertical="top" wrapText="1"/>
      <protection locked="0"/>
    </xf>
    <xf numFmtId="0" fontId="0" fillId="2" borderId="51" xfId="0" applyFill="1" applyBorder="1" applyAlignment="1" applyProtection="1">
      <alignment horizontal="left" vertical="top" wrapText="1"/>
      <protection locked="0"/>
    </xf>
    <xf numFmtId="0" fontId="0" fillId="2" borderId="52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3" xfId="0" applyFill="1" applyBorder="1" applyAlignment="1" applyProtection="1">
      <alignment horizontal="left" vertical="top" wrapText="1"/>
      <protection locked="0"/>
    </xf>
    <xf numFmtId="0" fontId="0" fillId="2" borderId="54" xfId="0" applyFill="1" applyBorder="1" applyAlignment="1" applyProtection="1">
      <alignment horizontal="left" vertical="top" wrapText="1"/>
      <protection locked="0"/>
    </xf>
    <xf numFmtId="0" fontId="0" fillId="2" borderId="55" xfId="0" applyFill="1" applyBorder="1" applyAlignment="1" applyProtection="1">
      <alignment horizontal="left" vertical="top" wrapText="1"/>
      <protection locked="0"/>
    </xf>
    <xf numFmtId="0" fontId="0" fillId="2" borderId="56" xfId="0" applyFill="1" applyBorder="1" applyAlignment="1" applyProtection="1">
      <alignment horizontal="left" vertical="top" wrapText="1"/>
      <protection locked="0"/>
    </xf>
    <xf numFmtId="0" fontId="0" fillId="2" borderId="48" xfId="0" applyFill="1" applyBorder="1" applyAlignment="1" applyProtection="1">
      <alignment vertical="top"/>
      <protection locked="0"/>
    </xf>
    <xf numFmtId="0" fontId="50" fillId="4" borderId="0" xfId="0" applyFont="1" applyFill="1"/>
  </cellXfs>
  <cellStyles count="342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Cor1 2" xfId="10" xr:uid="{00000000-0005-0000-0000-000006000000}"/>
    <cellStyle name="20% - Cor1 2 2" xfId="214" xr:uid="{00000000-0005-0000-0000-000007000000}"/>
    <cellStyle name="20% - Cor1 3" xfId="11" xr:uid="{00000000-0005-0000-0000-000008000000}"/>
    <cellStyle name="20% - Cor1 3 2" xfId="215" xr:uid="{00000000-0005-0000-0000-000009000000}"/>
    <cellStyle name="20% - Cor1 4" xfId="9" xr:uid="{00000000-0005-0000-0000-00000A000000}"/>
    <cellStyle name="20% - Cor2 2" xfId="13" xr:uid="{00000000-0005-0000-0000-00000B000000}"/>
    <cellStyle name="20% - Cor2 2 2" xfId="216" xr:uid="{00000000-0005-0000-0000-00000C000000}"/>
    <cellStyle name="20% - Cor2 3" xfId="14" xr:uid="{00000000-0005-0000-0000-00000D000000}"/>
    <cellStyle name="20% - Cor2 4" xfId="12" xr:uid="{00000000-0005-0000-0000-00000E000000}"/>
    <cellStyle name="20% - Cor3 2" xfId="16" xr:uid="{00000000-0005-0000-0000-00000F000000}"/>
    <cellStyle name="20% - Cor3 3" xfId="128" xr:uid="{00000000-0005-0000-0000-000010000000}"/>
    <cellStyle name="20% - Cor3 4" xfId="15" xr:uid="{00000000-0005-0000-0000-000011000000}"/>
    <cellStyle name="20% - Cor4 2" xfId="18" xr:uid="{00000000-0005-0000-0000-000012000000}"/>
    <cellStyle name="20% - Cor4 2 2" xfId="217" xr:uid="{00000000-0005-0000-0000-000013000000}"/>
    <cellStyle name="20% - Cor4 3" xfId="19" xr:uid="{00000000-0005-0000-0000-000014000000}"/>
    <cellStyle name="20% - Cor4 3 2" xfId="218" xr:uid="{00000000-0005-0000-0000-000015000000}"/>
    <cellStyle name="20% - Cor4 4" xfId="17" xr:uid="{00000000-0005-0000-0000-000016000000}"/>
    <cellStyle name="20% - Cor5 2" xfId="21" xr:uid="{00000000-0005-0000-0000-000017000000}"/>
    <cellStyle name="20% - Cor5 2 2" xfId="219" xr:uid="{00000000-0005-0000-0000-000018000000}"/>
    <cellStyle name="20% - Cor5 3" xfId="22" xr:uid="{00000000-0005-0000-0000-000019000000}"/>
    <cellStyle name="20% - Cor5 4" xfId="20" xr:uid="{00000000-0005-0000-0000-00001A000000}"/>
    <cellStyle name="20% - Cor6 2" xfId="24" xr:uid="{00000000-0005-0000-0000-00001B000000}"/>
    <cellStyle name="20% - Cor6 2 2" xfId="220" xr:uid="{00000000-0005-0000-0000-00001C000000}"/>
    <cellStyle name="20% - Cor6 3" xfId="25" xr:uid="{00000000-0005-0000-0000-00001D000000}"/>
    <cellStyle name="20% - Cor6 4" xfId="23" xr:uid="{00000000-0005-0000-0000-00001E000000}"/>
    <cellStyle name="40% - Accent1" xfId="26" xr:uid="{00000000-0005-0000-0000-00001F000000}"/>
    <cellStyle name="40% - Accent2" xfId="27" xr:uid="{00000000-0005-0000-0000-000020000000}"/>
    <cellStyle name="40% - Accent3" xfId="28" xr:uid="{00000000-0005-0000-0000-000021000000}"/>
    <cellStyle name="40% - Accent4" xfId="29" xr:uid="{00000000-0005-0000-0000-000022000000}"/>
    <cellStyle name="40% - Accent5" xfId="30" xr:uid="{00000000-0005-0000-0000-000023000000}"/>
    <cellStyle name="40% - Accent6" xfId="31" xr:uid="{00000000-0005-0000-0000-000024000000}"/>
    <cellStyle name="40% - Cor1 2" xfId="33" xr:uid="{00000000-0005-0000-0000-000025000000}"/>
    <cellStyle name="40% - Cor1 3" xfId="129" xr:uid="{00000000-0005-0000-0000-000026000000}"/>
    <cellStyle name="40% - Cor1 4" xfId="32" xr:uid="{00000000-0005-0000-0000-000027000000}"/>
    <cellStyle name="40% - Cor2 2" xfId="35" xr:uid="{00000000-0005-0000-0000-000028000000}"/>
    <cellStyle name="40% - Cor2 3" xfId="130" xr:uid="{00000000-0005-0000-0000-000029000000}"/>
    <cellStyle name="40% - Cor2 4" xfId="34" xr:uid="{00000000-0005-0000-0000-00002A000000}"/>
    <cellStyle name="40% - Cor3 2" xfId="37" xr:uid="{00000000-0005-0000-0000-00002B000000}"/>
    <cellStyle name="40% - Cor3 3" xfId="131" xr:uid="{00000000-0005-0000-0000-00002C000000}"/>
    <cellStyle name="40% - Cor3 4" xfId="36" xr:uid="{00000000-0005-0000-0000-00002D000000}"/>
    <cellStyle name="40% - Cor4 2" xfId="39" xr:uid="{00000000-0005-0000-0000-00002E000000}"/>
    <cellStyle name="40% - Cor4 3" xfId="132" xr:uid="{00000000-0005-0000-0000-00002F000000}"/>
    <cellStyle name="40% - Cor4 4" xfId="38" xr:uid="{00000000-0005-0000-0000-000030000000}"/>
    <cellStyle name="40% - Cor5 2" xfId="41" xr:uid="{00000000-0005-0000-0000-000031000000}"/>
    <cellStyle name="40% - Cor5 3" xfId="133" xr:uid="{00000000-0005-0000-0000-000032000000}"/>
    <cellStyle name="40% - Cor5 4" xfId="40" xr:uid="{00000000-0005-0000-0000-000033000000}"/>
    <cellStyle name="40% - Cor6 2" xfId="43" xr:uid="{00000000-0005-0000-0000-000034000000}"/>
    <cellStyle name="40% - Cor6 2 2" xfId="221" xr:uid="{00000000-0005-0000-0000-000035000000}"/>
    <cellStyle name="40% - Cor6 3" xfId="44" xr:uid="{00000000-0005-0000-0000-000036000000}"/>
    <cellStyle name="40% - Cor6 4" xfId="42" xr:uid="{00000000-0005-0000-0000-000037000000}"/>
    <cellStyle name="60% - Accent1" xfId="45" xr:uid="{00000000-0005-0000-0000-000038000000}"/>
    <cellStyle name="60% - Accent2" xfId="46" xr:uid="{00000000-0005-0000-0000-000039000000}"/>
    <cellStyle name="60% - Accent3" xfId="47" xr:uid="{00000000-0005-0000-0000-00003A000000}"/>
    <cellStyle name="60% - Accent4" xfId="48" xr:uid="{00000000-0005-0000-0000-00003B000000}"/>
    <cellStyle name="60% - Accent5" xfId="49" xr:uid="{00000000-0005-0000-0000-00003C000000}"/>
    <cellStyle name="60% - Accent6" xfId="50" xr:uid="{00000000-0005-0000-0000-00003D000000}"/>
    <cellStyle name="60% - Cor1 2" xfId="52" xr:uid="{00000000-0005-0000-0000-00003E000000}"/>
    <cellStyle name="60% - Cor1 3" xfId="134" xr:uid="{00000000-0005-0000-0000-00003F000000}"/>
    <cellStyle name="60% - Cor1 4" xfId="51" xr:uid="{00000000-0005-0000-0000-000040000000}"/>
    <cellStyle name="60% - Cor2 2" xfId="54" xr:uid="{00000000-0005-0000-0000-000041000000}"/>
    <cellStyle name="60% - Cor2 3" xfId="135" xr:uid="{00000000-0005-0000-0000-000042000000}"/>
    <cellStyle name="60% - Cor2 4" xfId="53" xr:uid="{00000000-0005-0000-0000-000043000000}"/>
    <cellStyle name="60% - Cor3 2" xfId="56" xr:uid="{00000000-0005-0000-0000-000044000000}"/>
    <cellStyle name="60% - Cor3 3" xfId="136" xr:uid="{00000000-0005-0000-0000-000045000000}"/>
    <cellStyle name="60% - Cor3 4" xfId="55" xr:uid="{00000000-0005-0000-0000-000046000000}"/>
    <cellStyle name="60% - Cor4 2" xfId="58" xr:uid="{00000000-0005-0000-0000-000047000000}"/>
    <cellStyle name="60% - Cor4 3" xfId="137" xr:uid="{00000000-0005-0000-0000-000048000000}"/>
    <cellStyle name="60% - Cor4 4" xfId="57" xr:uid="{00000000-0005-0000-0000-000049000000}"/>
    <cellStyle name="60% - Cor5 2" xfId="60" xr:uid="{00000000-0005-0000-0000-00004A000000}"/>
    <cellStyle name="60% - Cor5 3" xfId="138" xr:uid="{00000000-0005-0000-0000-00004B000000}"/>
    <cellStyle name="60% - Cor5 4" xfId="59" xr:uid="{00000000-0005-0000-0000-00004C000000}"/>
    <cellStyle name="60% - Cor6 2" xfId="62" xr:uid="{00000000-0005-0000-0000-00004D000000}"/>
    <cellStyle name="60% - Cor6 3" xfId="139" xr:uid="{00000000-0005-0000-0000-00004E000000}"/>
    <cellStyle name="60% - Cor6 4" xfId="61" xr:uid="{00000000-0005-0000-0000-00004F000000}"/>
    <cellStyle name="Accent1" xfId="63" xr:uid="{00000000-0005-0000-0000-000050000000}"/>
    <cellStyle name="Accent2" xfId="64" xr:uid="{00000000-0005-0000-0000-000051000000}"/>
    <cellStyle name="Accent3" xfId="65" xr:uid="{00000000-0005-0000-0000-000052000000}"/>
    <cellStyle name="Accent4" xfId="66" xr:uid="{00000000-0005-0000-0000-000053000000}"/>
    <cellStyle name="Accent5" xfId="67" xr:uid="{00000000-0005-0000-0000-000054000000}"/>
    <cellStyle name="Accent6" xfId="68" xr:uid="{00000000-0005-0000-0000-000055000000}"/>
    <cellStyle name="Bad" xfId="69" xr:uid="{00000000-0005-0000-0000-000056000000}"/>
    <cellStyle name="Cabeçalho 1 2" xfId="140" xr:uid="{00000000-0005-0000-0000-000057000000}"/>
    <cellStyle name="Cabeçalho 1 3" xfId="70" xr:uid="{00000000-0005-0000-0000-000058000000}"/>
    <cellStyle name="Cabeçalho 2 2" xfId="141" xr:uid="{00000000-0005-0000-0000-000059000000}"/>
    <cellStyle name="Cabeçalho 2 3" xfId="71" xr:uid="{00000000-0005-0000-0000-00005A000000}"/>
    <cellStyle name="Cabeçalho 3 2" xfId="142" xr:uid="{00000000-0005-0000-0000-00005B000000}"/>
    <cellStyle name="Cabeçalho 3 3" xfId="72" xr:uid="{00000000-0005-0000-0000-00005C000000}"/>
    <cellStyle name="Cabeçalho 4 2" xfId="143" xr:uid="{00000000-0005-0000-0000-00005D000000}"/>
    <cellStyle name="Cabeçalho 4 3" xfId="73" xr:uid="{00000000-0005-0000-0000-00005E000000}"/>
    <cellStyle name="Calculation" xfId="74" xr:uid="{00000000-0005-0000-0000-00005F000000}"/>
    <cellStyle name="Calculation 2" xfId="284" xr:uid="{00000000-0005-0000-0000-000060000000}"/>
    <cellStyle name="Calculation 3" xfId="237" xr:uid="{00000000-0005-0000-0000-000061000000}"/>
    <cellStyle name="Calculation 4" xfId="336" xr:uid="{00000000-0005-0000-0000-000062000000}"/>
    <cellStyle name="Cálculo 2" xfId="76" xr:uid="{00000000-0005-0000-0000-000063000000}"/>
    <cellStyle name="Cálculo 2 2" xfId="276" xr:uid="{00000000-0005-0000-0000-000064000000}"/>
    <cellStyle name="Cálculo 2 3" xfId="251" xr:uid="{00000000-0005-0000-0000-000065000000}"/>
    <cellStyle name="Cálculo 2 4" xfId="327" xr:uid="{00000000-0005-0000-0000-000066000000}"/>
    <cellStyle name="Cálculo 3" xfId="144" xr:uid="{00000000-0005-0000-0000-000067000000}"/>
    <cellStyle name="Cálculo 3 2" xfId="280" xr:uid="{00000000-0005-0000-0000-000068000000}"/>
    <cellStyle name="Cálculo 3 3" xfId="253" xr:uid="{00000000-0005-0000-0000-000069000000}"/>
    <cellStyle name="Cálculo 3 4" xfId="311" xr:uid="{00000000-0005-0000-0000-00006A000000}"/>
    <cellStyle name="Cálculo 4" xfId="75" xr:uid="{00000000-0005-0000-0000-00006B000000}"/>
    <cellStyle name="Cálculo 4 2" xfId="283" xr:uid="{00000000-0005-0000-0000-00006C000000}"/>
    <cellStyle name="Cálculo 5" xfId="261" xr:uid="{00000000-0005-0000-0000-00006D000000}"/>
    <cellStyle name="Cálculo 6" xfId="337" xr:uid="{00000000-0005-0000-0000-00006E000000}"/>
    <cellStyle name="Célula Ligada 2" xfId="145" xr:uid="{00000000-0005-0000-0000-00006F000000}"/>
    <cellStyle name="Célula Ligada 3" xfId="77" xr:uid="{00000000-0005-0000-0000-000070000000}"/>
    <cellStyle name="Check Cell" xfId="78" xr:uid="{00000000-0005-0000-0000-000071000000}"/>
    <cellStyle name="Cor1 2" xfId="80" xr:uid="{00000000-0005-0000-0000-000072000000}"/>
    <cellStyle name="Cor1 3" xfId="146" xr:uid="{00000000-0005-0000-0000-000073000000}"/>
    <cellStyle name="Cor1 4" xfId="79" xr:uid="{00000000-0005-0000-0000-000074000000}"/>
    <cellStyle name="Cor2 2" xfId="82" xr:uid="{00000000-0005-0000-0000-000075000000}"/>
    <cellStyle name="Cor2 3" xfId="147" xr:uid="{00000000-0005-0000-0000-000076000000}"/>
    <cellStyle name="Cor2 4" xfId="81" xr:uid="{00000000-0005-0000-0000-000077000000}"/>
    <cellStyle name="Cor3 2" xfId="84" xr:uid="{00000000-0005-0000-0000-000078000000}"/>
    <cellStyle name="Cor3 2 2" xfId="222" xr:uid="{00000000-0005-0000-0000-000079000000}"/>
    <cellStyle name="Cor3 3" xfId="85" xr:uid="{00000000-0005-0000-0000-00007A000000}"/>
    <cellStyle name="Cor3 3 2" xfId="223" xr:uid="{00000000-0005-0000-0000-00007B000000}"/>
    <cellStyle name="Cor3 4" xfId="83" xr:uid="{00000000-0005-0000-0000-00007C000000}"/>
    <cellStyle name="Cor4 2" xfId="87" xr:uid="{00000000-0005-0000-0000-00007D000000}"/>
    <cellStyle name="Cor4 3" xfId="148" xr:uid="{00000000-0005-0000-0000-00007E000000}"/>
    <cellStyle name="Cor4 4" xfId="86" xr:uid="{00000000-0005-0000-0000-00007F000000}"/>
    <cellStyle name="Cor5 2" xfId="89" xr:uid="{00000000-0005-0000-0000-000080000000}"/>
    <cellStyle name="Cor5 3" xfId="149" xr:uid="{00000000-0005-0000-0000-000081000000}"/>
    <cellStyle name="Cor5 4" xfId="88" xr:uid="{00000000-0005-0000-0000-000082000000}"/>
    <cellStyle name="Cor6 2" xfId="91" xr:uid="{00000000-0005-0000-0000-000083000000}"/>
    <cellStyle name="Cor6 3" xfId="150" xr:uid="{00000000-0005-0000-0000-000084000000}"/>
    <cellStyle name="Cor6 4" xfId="90" xr:uid="{00000000-0005-0000-0000-000085000000}"/>
    <cellStyle name="Correcto" xfId="92" xr:uid="{00000000-0005-0000-0000-000086000000}"/>
    <cellStyle name="Correcto 2" xfId="151" xr:uid="{00000000-0005-0000-0000-000087000000}"/>
    <cellStyle name="Entrada 2" xfId="152" xr:uid="{00000000-0005-0000-0000-000088000000}"/>
    <cellStyle name="Entrada 2 2" xfId="271" xr:uid="{00000000-0005-0000-0000-000089000000}"/>
    <cellStyle name="Entrada 2 3" xfId="238" xr:uid="{00000000-0005-0000-0000-00008A000000}"/>
    <cellStyle name="Entrada 2 4" xfId="318" xr:uid="{00000000-0005-0000-0000-00008B000000}"/>
    <cellStyle name="Entrada 3" xfId="93" xr:uid="{00000000-0005-0000-0000-00008C000000}"/>
    <cellStyle name="Entrada 3 2" xfId="275" xr:uid="{00000000-0005-0000-0000-00008D000000}"/>
    <cellStyle name="Entrada 4" xfId="252" xr:uid="{00000000-0005-0000-0000-00008E000000}"/>
    <cellStyle name="Entrada 5" xfId="303" xr:uid="{00000000-0005-0000-0000-00008F000000}"/>
    <cellStyle name="Euro" xfId="94" xr:uid="{00000000-0005-0000-0000-000090000000}"/>
    <cellStyle name="Euro 2" xfId="95" xr:uid="{00000000-0005-0000-0000-000091000000}"/>
    <cellStyle name="Euro 2 2" xfId="126" xr:uid="{00000000-0005-0000-0000-000092000000}"/>
    <cellStyle name="Euro 2 2 2" xfId="153" xr:uid="{00000000-0005-0000-0000-000093000000}"/>
    <cellStyle name="Euro 2 3" xfId="154" xr:uid="{00000000-0005-0000-0000-000094000000}"/>
    <cellStyle name="Euro 2 3 2" xfId="155" xr:uid="{00000000-0005-0000-0000-000095000000}"/>
    <cellStyle name="Euro 2 4" xfId="156" xr:uid="{00000000-0005-0000-0000-000096000000}"/>
    <cellStyle name="Euro 2 4 2" xfId="157" xr:uid="{00000000-0005-0000-0000-000097000000}"/>
    <cellStyle name="Euro 2 5" xfId="158" xr:uid="{00000000-0005-0000-0000-000098000000}"/>
    <cellStyle name="Euro 3" xfId="96" xr:uid="{00000000-0005-0000-0000-000099000000}"/>
    <cellStyle name="Euro 3 2" xfId="159" xr:uid="{00000000-0005-0000-0000-00009A000000}"/>
    <cellStyle name="Euro 4" xfId="97" xr:uid="{00000000-0005-0000-0000-00009B000000}"/>
    <cellStyle name="Euro 4 2" xfId="160" xr:uid="{00000000-0005-0000-0000-00009C000000}"/>
    <cellStyle name="Euro 5" xfId="98" xr:uid="{00000000-0005-0000-0000-00009D000000}"/>
    <cellStyle name="Euro 5 2" xfId="99" xr:uid="{00000000-0005-0000-0000-00009E000000}"/>
    <cellStyle name="Euro 5 2 2" xfId="231" xr:uid="{00000000-0005-0000-0000-00009F000000}"/>
    <cellStyle name="Euro 5 3" xfId="225" xr:uid="{00000000-0005-0000-0000-0000A0000000}"/>
    <cellStyle name="Euro 6" xfId="100" xr:uid="{00000000-0005-0000-0000-0000A1000000}"/>
    <cellStyle name="Euro 6 2" xfId="101" xr:uid="{00000000-0005-0000-0000-0000A2000000}"/>
    <cellStyle name="Euro 6 2 2" xfId="227" xr:uid="{00000000-0005-0000-0000-0000A3000000}"/>
    <cellStyle name="Euro 6 3" xfId="226" xr:uid="{00000000-0005-0000-0000-0000A4000000}"/>
    <cellStyle name="Euro 7" xfId="102" xr:uid="{00000000-0005-0000-0000-0000A5000000}"/>
    <cellStyle name="Euro 7 2" xfId="103" xr:uid="{00000000-0005-0000-0000-0000A6000000}"/>
    <cellStyle name="Euro 8" xfId="125" xr:uid="{00000000-0005-0000-0000-0000A7000000}"/>
    <cellStyle name="Euro 8 2" xfId="228" xr:uid="{00000000-0005-0000-0000-0000A8000000}"/>
    <cellStyle name="Euro 9" xfId="224" xr:uid="{00000000-0005-0000-0000-0000A9000000}"/>
    <cellStyle name="Euro 9 2" xfId="233" xr:uid="{00000000-0005-0000-0000-0000AA000000}"/>
    <cellStyle name="Explanatory Text" xfId="104" xr:uid="{00000000-0005-0000-0000-0000AB000000}"/>
    <cellStyle name="Hiperligação" xfId="1" builtinId="8"/>
    <cellStyle name="Incorrecto" xfId="105" xr:uid="{00000000-0005-0000-0000-0000AD000000}"/>
    <cellStyle name="Incorrecto 2" xfId="106" xr:uid="{00000000-0005-0000-0000-0000AE000000}"/>
    <cellStyle name="Incorrecto 3" xfId="161" xr:uid="{00000000-0005-0000-0000-0000AF000000}"/>
    <cellStyle name="Moeda" xfId="295" builtinId="4"/>
    <cellStyle name="Neutral" xfId="107" xr:uid="{00000000-0005-0000-0000-0000B1000000}"/>
    <cellStyle name="Neutro 2" xfId="109" xr:uid="{00000000-0005-0000-0000-0000B2000000}"/>
    <cellStyle name="Neutro 3" xfId="162" xr:uid="{00000000-0005-0000-0000-0000B3000000}"/>
    <cellStyle name="Neutro 4" xfId="108" xr:uid="{00000000-0005-0000-0000-0000B4000000}"/>
    <cellStyle name="Normal" xfId="0" builtinId="0"/>
    <cellStyle name="Normal 10" xfId="294" xr:uid="{00000000-0005-0000-0000-0000B6000000}"/>
    <cellStyle name="Normal 2" xfId="110" xr:uid="{00000000-0005-0000-0000-0000B7000000}"/>
    <cellStyle name="Normal 2 2" xfId="163" xr:uid="{00000000-0005-0000-0000-0000B8000000}"/>
    <cellStyle name="Normal 2 2 2" xfId="164" xr:uid="{00000000-0005-0000-0000-0000B9000000}"/>
    <cellStyle name="Normal 2 2 2 2" xfId="127" xr:uid="{00000000-0005-0000-0000-0000BA000000}"/>
    <cellStyle name="Normal 2 2 2_Calend" xfId="165" xr:uid="{00000000-0005-0000-0000-0000BB000000}"/>
    <cellStyle name="Normal 2 2 3" xfId="166" xr:uid="{00000000-0005-0000-0000-0000BC000000}"/>
    <cellStyle name="Normal 2 2_Calend" xfId="167" xr:uid="{00000000-0005-0000-0000-0000BD000000}"/>
    <cellStyle name="Normal 2 3" xfId="168" xr:uid="{00000000-0005-0000-0000-0000BE000000}"/>
    <cellStyle name="Normal 2 3 2" xfId="169" xr:uid="{00000000-0005-0000-0000-0000BF000000}"/>
    <cellStyle name="Normal 2 3_Calend" xfId="170" xr:uid="{00000000-0005-0000-0000-0000C0000000}"/>
    <cellStyle name="Normal 2 4" xfId="171" xr:uid="{00000000-0005-0000-0000-0000C1000000}"/>
    <cellStyle name="Normal 2 4 2" xfId="172" xr:uid="{00000000-0005-0000-0000-0000C2000000}"/>
    <cellStyle name="Normal 2 5" xfId="173" xr:uid="{00000000-0005-0000-0000-0000C3000000}"/>
    <cellStyle name="Normal 2_Calend" xfId="174" xr:uid="{00000000-0005-0000-0000-0000C4000000}"/>
    <cellStyle name="Normal 21 2" xfId="341" xr:uid="{00000000-0005-0000-0000-0000C5000000}"/>
    <cellStyle name="Normal 3" xfId="124" xr:uid="{00000000-0005-0000-0000-0000C6000000}"/>
    <cellStyle name="Normal 3 2" xfId="175" xr:uid="{00000000-0005-0000-0000-0000C7000000}"/>
    <cellStyle name="Normal 3_Calend" xfId="176" xr:uid="{00000000-0005-0000-0000-0000C8000000}"/>
    <cellStyle name="Normal 4" xfId="177" xr:uid="{00000000-0005-0000-0000-0000C9000000}"/>
    <cellStyle name="Normal 4 2" xfId="290" xr:uid="{00000000-0005-0000-0000-0000CA000000}"/>
    <cellStyle name="Normal 4 3" xfId="285" xr:uid="{00000000-0005-0000-0000-0000CB000000}"/>
    <cellStyle name="Normal 5" xfId="178" xr:uid="{00000000-0005-0000-0000-0000CC000000}"/>
    <cellStyle name="Normal 5 2" xfId="179" xr:uid="{00000000-0005-0000-0000-0000CD000000}"/>
    <cellStyle name="Normal 6" xfId="180" xr:uid="{00000000-0005-0000-0000-0000CE000000}"/>
    <cellStyle name="Normal 6 2" xfId="181" xr:uid="{00000000-0005-0000-0000-0000CF000000}"/>
    <cellStyle name="Normal 7" xfId="182" xr:uid="{00000000-0005-0000-0000-0000D0000000}"/>
    <cellStyle name="Normal 7 2" xfId="229" xr:uid="{00000000-0005-0000-0000-0000D1000000}"/>
    <cellStyle name="Normal 7 2 2" xfId="234" xr:uid="{00000000-0005-0000-0000-0000D2000000}"/>
    <cellStyle name="Normal 7 2 2 2" xfId="292" xr:uid="{00000000-0005-0000-0000-0000D3000000}"/>
    <cellStyle name="Normal 7 2 2 3" xfId="289" xr:uid="{00000000-0005-0000-0000-0000D4000000}"/>
    <cellStyle name="Normal 7 2 3" xfId="236" xr:uid="{00000000-0005-0000-0000-0000D5000000}"/>
    <cellStyle name="Normal 7 3" xfId="232" xr:uid="{00000000-0005-0000-0000-0000D6000000}"/>
    <cellStyle name="Normal 7 3 2" xfId="291" xr:uid="{00000000-0005-0000-0000-0000D7000000}"/>
    <cellStyle name="Normal 7 3 3" xfId="288" xr:uid="{00000000-0005-0000-0000-0000D8000000}"/>
    <cellStyle name="Normal 7 4" xfId="235" xr:uid="{00000000-0005-0000-0000-0000D9000000}"/>
    <cellStyle name="Normal 8" xfId="2" xr:uid="{00000000-0005-0000-0000-0000DA000000}"/>
    <cellStyle name="Normal 9" xfId="296" xr:uid="{00000000-0005-0000-0000-0000DB000000}"/>
    <cellStyle name="Normal_FACI-ModComA 2" xfId="230" xr:uid="{00000000-0005-0000-0000-0000DC000000}"/>
    <cellStyle name="Nota 2" xfId="183" xr:uid="{00000000-0005-0000-0000-0000DD000000}"/>
    <cellStyle name="Nota 2 2" xfId="184" xr:uid="{00000000-0005-0000-0000-0000DE000000}"/>
    <cellStyle name="Nota 2 2 2" xfId="185" xr:uid="{00000000-0005-0000-0000-0000DF000000}"/>
    <cellStyle name="Nota 2 2 2 2" xfId="256" xr:uid="{00000000-0005-0000-0000-0000E0000000}"/>
    <cellStyle name="Nota 2 2 2 2 2" xfId="269" xr:uid="{00000000-0005-0000-0000-0000E1000000}"/>
    <cellStyle name="Nota 2 2 2 3" xfId="301" xr:uid="{00000000-0005-0000-0000-0000E2000000}"/>
    <cellStyle name="Nota 2 2 2 4" xfId="335" xr:uid="{00000000-0005-0000-0000-0000E3000000}"/>
    <cellStyle name="Nota 2 2 3" xfId="247" xr:uid="{00000000-0005-0000-0000-0000E4000000}"/>
    <cellStyle name="Nota 2 2 3 2" xfId="279" xr:uid="{00000000-0005-0000-0000-0000E5000000}"/>
    <cellStyle name="Nota 2 2 4" xfId="302" xr:uid="{00000000-0005-0000-0000-0000E6000000}"/>
    <cellStyle name="Nota 2 2 5" xfId="328" xr:uid="{00000000-0005-0000-0000-0000E7000000}"/>
    <cellStyle name="Nota 2 3" xfId="186" xr:uid="{00000000-0005-0000-0000-0000E8000000}"/>
    <cellStyle name="Nota 2 3 2" xfId="246" xr:uid="{00000000-0005-0000-0000-0000E9000000}"/>
    <cellStyle name="Nota 2 3 2 2" xfId="268" xr:uid="{00000000-0005-0000-0000-0000EA000000}"/>
    <cellStyle name="Nota 2 3 3" xfId="300" xr:uid="{00000000-0005-0000-0000-0000EB000000}"/>
    <cellStyle name="Nota 2 3 4" xfId="312" xr:uid="{00000000-0005-0000-0000-0000EC000000}"/>
    <cellStyle name="Nota 2 4" xfId="248" xr:uid="{00000000-0005-0000-0000-0000ED000000}"/>
    <cellStyle name="Nota 2 4 2" xfId="270" xr:uid="{00000000-0005-0000-0000-0000EE000000}"/>
    <cellStyle name="Nota 2 5" xfId="313" xr:uid="{00000000-0005-0000-0000-0000EF000000}"/>
    <cellStyle name="Nota 2 6" xfId="329" xr:uid="{00000000-0005-0000-0000-0000F0000000}"/>
    <cellStyle name="Nota 3" xfId="187" xr:uid="{00000000-0005-0000-0000-0000F1000000}"/>
    <cellStyle name="Nota 3 2" xfId="188" xr:uid="{00000000-0005-0000-0000-0000F2000000}"/>
    <cellStyle name="Nota 3 2 2" xfId="255" xr:uid="{00000000-0005-0000-0000-0000F3000000}"/>
    <cellStyle name="Nota 3 2 2 2" xfId="267" xr:uid="{00000000-0005-0000-0000-0000F4000000}"/>
    <cellStyle name="Nota 3 2 3" xfId="299" xr:uid="{00000000-0005-0000-0000-0000F5000000}"/>
    <cellStyle name="Nota 3 2 4" xfId="319" xr:uid="{00000000-0005-0000-0000-0000F6000000}"/>
    <cellStyle name="Nota 3 3" xfId="245" xr:uid="{00000000-0005-0000-0000-0000F7000000}"/>
    <cellStyle name="Nota 3 3 2" xfId="278" xr:uid="{00000000-0005-0000-0000-0000F8000000}"/>
    <cellStyle name="Nota 3 4" xfId="326" xr:uid="{00000000-0005-0000-0000-0000F9000000}"/>
    <cellStyle name="Nota 3 5" xfId="334" xr:uid="{00000000-0005-0000-0000-0000FA000000}"/>
    <cellStyle name="Nota 4" xfId="189" xr:uid="{00000000-0005-0000-0000-0000FB000000}"/>
    <cellStyle name="Nota 4 2" xfId="244" xr:uid="{00000000-0005-0000-0000-0000FC000000}"/>
    <cellStyle name="Nota 4 2 2" xfId="266" xr:uid="{00000000-0005-0000-0000-0000FD000000}"/>
    <cellStyle name="Nota 4 3" xfId="298" xr:uid="{00000000-0005-0000-0000-0000FE000000}"/>
    <cellStyle name="Nota 4 4" xfId="320" xr:uid="{00000000-0005-0000-0000-0000FF000000}"/>
    <cellStyle name="Nota 5" xfId="190" xr:uid="{00000000-0005-0000-0000-000000010000}"/>
    <cellStyle name="Nota 5 2" xfId="191" xr:uid="{00000000-0005-0000-0000-000001010000}"/>
    <cellStyle name="Nota 5 2 2" xfId="254" xr:uid="{00000000-0005-0000-0000-000002010000}"/>
    <cellStyle name="Nota 5 2 2 2" xfId="265" xr:uid="{00000000-0005-0000-0000-000003010000}"/>
    <cellStyle name="Nota 5 2 3" xfId="297" xr:uid="{00000000-0005-0000-0000-000004010000}"/>
    <cellStyle name="Nota 5 2 4" xfId="321" xr:uid="{00000000-0005-0000-0000-000005010000}"/>
    <cellStyle name="Nota 5 3" xfId="243" xr:uid="{00000000-0005-0000-0000-000006010000}"/>
    <cellStyle name="Nota 5 3 2" xfId="277" xr:uid="{00000000-0005-0000-0000-000007010000}"/>
    <cellStyle name="Nota 5 4" xfId="325" xr:uid="{00000000-0005-0000-0000-000008010000}"/>
    <cellStyle name="Nota 5 5" xfId="305" xr:uid="{00000000-0005-0000-0000-000009010000}"/>
    <cellStyle name="Nota 6" xfId="111" xr:uid="{00000000-0005-0000-0000-00000A010000}"/>
    <cellStyle name="Nota 6 2" xfId="282" xr:uid="{00000000-0005-0000-0000-00000B010000}"/>
    <cellStyle name="Nota 7" xfId="259" xr:uid="{00000000-0005-0000-0000-00000C010000}"/>
    <cellStyle name="Nota 8" xfId="308" xr:uid="{00000000-0005-0000-0000-00000D010000}"/>
    <cellStyle name="Nota 9" xfId="316" xr:uid="{00000000-0005-0000-0000-00000E010000}"/>
    <cellStyle name="Note 2" xfId="192" xr:uid="{00000000-0005-0000-0000-00000F010000}"/>
    <cellStyle name="Note 2 2" xfId="242" xr:uid="{00000000-0005-0000-0000-000010010000}"/>
    <cellStyle name="Note 2 2 2" xfId="264" xr:uid="{00000000-0005-0000-0000-000011010000}"/>
    <cellStyle name="Note 2 3" xfId="324" xr:uid="{00000000-0005-0000-0000-000012010000}"/>
    <cellStyle name="Note 2 4" xfId="322" xr:uid="{00000000-0005-0000-0000-000013010000}"/>
    <cellStyle name="Output" xfId="112" xr:uid="{00000000-0005-0000-0000-000014010000}"/>
    <cellStyle name="Output 2" xfId="250" xr:uid="{00000000-0005-0000-0000-000015010000}"/>
    <cellStyle name="Output 2 2" xfId="274" xr:uid="{00000000-0005-0000-0000-000016010000}"/>
    <cellStyle name="Output 3" xfId="315" xr:uid="{00000000-0005-0000-0000-000017010000}"/>
    <cellStyle name="Output 4" xfId="309" xr:uid="{00000000-0005-0000-0000-000018010000}"/>
    <cellStyle name="Percent 2" xfId="193" xr:uid="{00000000-0005-0000-0000-000019010000}"/>
    <cellStyle name="Percent 2 2" xfId="194" xr:uid="{00000000-0005-0000-0000-00001A010000}"/>
    <cellStyle name="Percentagem 2" xfId="195" xr:uid="{00000000-0005-0000-0000-00001B010000}"/>
    <cellStyle name="Percentagem 2 2" xfId="196" xr:uid="{00000000-0005-0000-0000-00001C010000}"/>
    <cellStyle name="Percentagem 2 2 2" xfId="197" xr:uid="{00000000-0005-0000-0000-00001D010000}"/>
    <cellStyle name="Percentagem 2 3" xfId="198" xr:uid="{00000000-0005-0000-0000-00001E010000}"/>
    <cellStyle name="Percentagem 2 3 2" xfId="199" xr:uid="{00000000-0005-0000-0000-00001F010000}"/>
    <cellStyle name="Percentagem 2 4" xfId="200" xr:uid="{00000000-0005-0000-0000-000020010000}"/>
    <cellStyle name="Percentagem 2 4 2" xfId="201" xr:uid="{00000000-0005-0000-0000-000021010000}"/>
    <cellStyle name="Percentagem 3" xfId="202" xr:uid="{00000000-0005-0000-0000-000022010000}"/>
    <cellStyle name="Percentagem 3 2" xfId="203" xr:uid="{00000000-0005-0000-0000-000023010000}"/>
    <cellStyle name="Percentagem 3 2 2" xfId="204" xr:uid="{00000000-0005-0000-0000-000024010000}"/>
    <cellStyle name="Percentagem 3 3" xfId="205" xr:uid="{00000000-0005-0000-0000-000025010000}"/>
    <cellStyle name="Saída 2" xfId="114" xr:uid="{00000000-0005-0000-0000-000026010000}"/>
    <cellStyle name="Saída 2 2" xfId="249" xr:uid="{00000000-0005-0000-0000-000027010000}"/>
    <cellStyle name="Saída 2 2 2" xfId="281" xr:uid="{00000000-0005-0000-0000-000028010000}"/>
    <cellStyle name="Saída 2 3" xfId="306" xr:uid="{00000000-0005-0000-0000-000029010000}"/>
    <cellStyle name="Saída 2 4" xfId="317" xr:uid="{00000000-0005-0000-0000-00002A010000}"/>
    <cellStyle name="Saída 3" xfId="206" xr:uid="{00000000-0005-0000-0000-00002B010000}"/>
    <cellStyle name="Saída 3 2" xfId="241" xr:uid="{00000000-0005-0000-0000-00002C010000}"/>
    <cellStyle name="Saída 3 2 2" xfId="263" xr:uid="{00000000-0005-0000-0000-00002D010000}"/>
    <cellStyle name="Saída 3 3" xfId="330" xr:uid="{00000000-0005-0000-0000-00002E010000}"/>
    <cellStyle name="Saída 3 4" xfId="323" xr:uid="{00000000-0005-0000-0000-00002F010000}"/>
    <cellStyle name="Saída 4" xfId="113" xr:uid="{00000000-0005-0000-0000-000030010000}"/>
    <cellStyle name="Saída 4 2" xfId="273" xr:uid="{00000000-0005-0000-0000-000031010000}"/>
    <cellStyle name="Saída 4 3" xfId="293" xr:uid="{00000000-0005-0000-0000-000032010000}"/>
    <cellStyle name="Saída 5" xfId="258" xr:uid="{00000000-0005-0000-0000-000033010000}"/>
    <cellStyle name="Saída 6" xfId="307" xr:uid="{00000000-0005-0000-0000-000034010000}"/>
    <cellStyle name="Saída 7" xfId="304" xr:uid="{00000000-0005-0000-0000-000035010000}"/>
    <cellStyle name="Texto de Aviso 2" xfId="207" xr:uid="{00000000-0005-0000-0000-000036010000}"/>
    <cellStyle name="Texto de Aviso 3" xfId="115" xr:uid="{00000000-0005-0000-0000-000037010000}"/>
    <cellStyle name="Texto Explicativo 2" xfId="117" xr:uid="{00000000-0005-0000-0000-000038010000}"/>
    <cellStyle name="Texto Explicativo 3" xfId="208" xr:uid="{00000000-0005-0000-0000-000039010000}"/>
    <cellStyle name="Texto Explicativo 4" xfId="116" xr:uid="{00000000-0005-0000-0000-00003A010000}"/>
    <cellStyle name="Title" xfId="118" xr:uid="{00000000-0005-0000-0000-00003B010000}"/>
    <cellStyle name="Título 2" xfId="120" xr:uid="{00000000-0005-0000-0000-00003C010000}"/>
    <cellStyle name="Título 3" xfId="209" xr:uid="{00000000-0005-0000-0000-00003D010000}"/>
    <cellStyle name="Título 4" xfId="119" xr:uid="{00000000-0005-0000-0000-00003E010000}"/>
    <cellStyle name="Total 2" xfId="210" xr:uid="{00000000-0005-0000-0000-00003F010000}"/>
    <cellStyle name="Total 2 2" xfId="240" xr:uid="{00000000-0005-0000-0000-000040010000}"/>
    <cellStyle name="Total 2 2 2" xfId="287" xr:uid="{00000000-0005-0000-0000-000041010000}"/>
    <cellStyle name="Total 2 3" xfId="331" xr:uid="{00000000-0005-0000-0000-000042010000}"/>
    <cellStyle name="Total 2 4" xfId="338" xr:uid="{00000000-0005-0000-0000-000043010000}"/>
    <cellStyle name="Total 3" xfId="211" xr:uid="{00000000-0005-0000-0000-000044010000}"/>
    <cellStyle name="Total 3 2" xfId="260" xr:uid="{00000000-0005-0000-0000-000045010000}"/>
    <cellStyle name="Total 3 2 2" xfId="262" xr:uid="{00000000-0005-0000-0000-000046010000}"/>
    <cellStyle name="Total 3 3" xfId="332" xr:uid="{00000000-0005-0000-0000-000047010000}"/>
    <cellStyle name="Total 3 4" xfId="339" xr:uid="{00000000-0005-0000-0000-000048010000}"/>
    <cellStyle name="Total 4" xfId="212" xr:uid="{00000000-0005-0000-0000-000049010000}"/>
    <cellStyle name="Total 4 2" xfId="239" xr:uid="{00000000-0005-0000-0000-00004A010000}"/>
    <cellStyle name="Total 4 2 2" xfId="286" xr:uid="{00000000-0005-0000-0000-00004B010000}"/>
    <cellStyle name="Total 4 3" xfId="333" xr:uid="{00000000-0005-0000-0000-00004C010000}"/>
    <cellStyle name="Total 4 4" xfId="340" xr:uid="{00000000-0005-0000-0000-00004D010000}"/>
    <cellStyle name="Total 5" xfId="121" xr:uid="{00000000-0005-0000-0000-00004E010000}"/>
    <cellStyle name="Total 5 2" xfId="272" xr:uid="{00000000-0005-0000-0000-00004F010000}"/>
    <cellStyle name="Total 6" xfId="257" xr:uid="{00000000-0005-0000-0000-000050010000}"/>
    <cellStyle name="Total 7" xfId="314" xr:uid="{00000000-0005-0000-0000-000051010000}"/>
    <cellStyle name="Total 8" xfId="310" xr:uid="{00000000-0005-0000-0000-000052010000}"/>
    <cellStyle name="Verificar Célula 2" xfId="123" xr:uid="{00000000-0005-0000-0000-000053010000}"/>
    <cellStyle name="Verificar Célula 3" xfId="213" xr:uid="{00000000-0005-0000-0000-000054010000}"/>
    <cellStyle name="Verificar Célula 4" xfId="122" xr:uid="{00000000-0005-0000-0000-00005501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8BC880CE-B5C4-4E14-9B55-1195A2D29EB8}">
      <tableStyleElement type="wholeTable" dxfId="3"/>
      <tableStyleElement type="headerRow" dxfId="2"/>
    </tableStyle>
  </tableStyles>
  <colors>
    <mruColors>
      <color rgb="FFCC0099"/>
      <color rgb="FFCB3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104774</xdr:rowOff>
    </xdr:from>
    <xdr:to>
      <xdr:col>1</xdr:col>
      <xdr:colOff>304801</xdr:colOff>
      <xdr:row>3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6A9357-6616-4A3C-843E-A0D77FDEE2F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95274"/>
          <a:ext cx="1400176" cy="342901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837045</xdr:colOff>
      <xdr:row>4</xdr:row>
      <xdr:rowOff>86590</xdr:rowOff>
    </xdr:from>
    <xdr:to>
      <xdr:col>25</xdr:col>
      <xdr:colOff>260142</xdr:colOff>
      <xdr:row>15</xdr:row>
      <xdr:rowOff>43057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DE688C-1FAA-422D-82B5-400FFB362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62227" y="958272"/>
          <a:ext cx="8849960" cy="2438740"/>
        </a:xfrm>
        <a:prstGeom prst="rect">
          <a:avLst/>
        </a:prstGeom>
        <a:effectLst>
          <a:outerShdw blurRad="50800" dist="38100" algn="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123825</xdr:rowOff>
    </xdr:from>
    <xdr:to>
      <xdr:col>1</xdr:col>
      <xdr:colOff>2143126</xdr:colOff>
      <xdr:row>0</xdr:row>
      <xdr:rowOff>523875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D470D64-417D-45C3-BD29-3031D18E3B5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23825"/>
          <a:ext cx="1685926" cy="4000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104775</xdr:rowOff>
    </xdr:from>
    <xdr:to>
      <xdr:col>2</xdr:col>
      <xdr:colOff>1</xdr:colOff>
      <xdr:row>0</xdr:row>
      <xdr:rowOff>504825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06A77E1-3F29-49F5-94E5-18BF9711FBE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04775"/>
          <a:ext cx="1685926" cy="4000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142875</xdr:rowOff>
    </xdr:from>
    <xdr:to>
      <xdr:col>2</xdr:col>
      <xdr:colOff>19051</xdr:colOff>
      <xdr:row>0</xdr:row>
      <xdr:rowOff>542925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E463DE-82A7-49E4-9AA5-704B79CBA1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42875"/>
          <a:ext cx="1685926" cy="4000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142875</xdr:rowOff>
    </xdr:from>
    <xdr:to>
      <xdr:col>1</xdr:col>
      <xdr:colOff>2162176</xdr:colOff>
      <xdr:row>0</xdr:row>
      <xdr:rowOff>542925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0EB1369-517C-43CD-8C46-CC27F588EB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42875"/>
          <a:ext cx="1685926" cy="4000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133350</xdr:rowOff>
    </xdr:from>
    <xdr:to>
      <xdr:col>1</xdr:col>
      <xdr:colOff>2162176</xdr:colOff>
      <xdr:row>0</xdr:row>
      <xdr:rowOff>533400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9621F-466B-4D33-A93D-48CC46FF84C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33350"/>
          <a:ext cx="1685926" cy="4000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152400</xdr:rowOff>
    </xdr:from>
    <xdr:to>
      <xdr:col>1</xdr:col>
      <xdr:colOff>2171701</xdr:colOff>
      <xdr:row>0</xdr:row>
      <xdr:rowOff>552450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503333-DF55-4392-8E8E-E65D1B0CCF1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52400"/>
          <a:ext cx="1685926" cy="400050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a Pio" id="{638DA801-53A7-4039-9422-81B49B0C32D9}" userId="S::ana.pio@ama.pt::55df4730-0940-41fb-b199-d169096644f3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1" dT="2021-02-13T19:48:43.30" personId="{638DA801-53A7-4039-9422-81B49B0C32D9}" id="{2AADCCFF-882A-4946-8BE3-C067091F832C}">
    <text>Considerando o Regime Geral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ma.gov.pt/documents/24077/31275/AAC_01_SAMA_2015_OT_2.3.pdf/a817a2ab-7dbd-4b9e-a512-47f4097fb58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ma.gov.pt/documents/24077/31275/AAC_01_SAMA2020_2016_OT_2_11_vs_2.pdf/e08ad367-fb98-44f4-bebf-21046b426f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ma.gov.pt/documents/24077/31275/AAC_02_SAMA2020_2016_OT_2_11.pdf/8da08220-3718-4566-ac86-7de54447d23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ma.gov.pt/documents/24077/191069/Aviso_AAC_01_SAMA2020_2017_Modernizacao_CECIvf.pdf/3f99a12a-8ab3-4bb7-8cf0-920b22343d0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alcao.portugal2020.pt/NB.BALCAO2020.UI/Home/Download_Anonymous_Documento?docID=d0a1b551-830b-4d3b-8066-d24b4b458722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ma.gov.pt/documents/24077/206259/AAC_02_SAMA2020_2018_MOD_Aviso_VFinal.pdf/3bdddbf5-6f43-4b2e-b6c5-70dd73187c3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Y113"/>
  <sheetViews>
    <sheetView tabSelected="1" zoomScale="110" zoomScaleNormal="110" workbookViewId="0">
      <selection activeCell="D6" sqref="D6:F6"/>
    </sheetView>
  </sheetViews>
  <sheetFormatPr defaultColWidth="9.1796875" defaultRowHeight="14.5" x14ac:dyDescent="0.35"/>
  <cols>
    <col min="1" max="1" width="18.26953125" style="1" customWidth="1"/>
    <col min="2" max="2" width="8.453125" style="1" customWidth="1"/>
    <col min="3" max="3" width="3.81640625" style="1" customWidth="1"/>
    <col min="4" max="4" width="22.54296875" style="1" customWidth="1"/>
    <col min="5" max="5" width="5.26953125" style="1" customWidth="1"/>
    <col min="6" max="6" width="22.54296875" style="1" customWidth="1"/>
    <col min="7" max="7" width="3.453125" style="1" customWidth="1"/>
    <col min="8" max="8" width="21.453125" style="1" customWidth="1"/>
    <col min="9" max="9" width="5.26953125" style="1" customWidth="1"/>
    <col min="10" max="10" width="22.453125" style="1" customWidth="1"/>
    <col min="11" max="11" width="2.7265625" style="80" customWidth="1"/>
    <col min="12" max="12" width="4.26953125" style="80" customWidth="1"/>
    <col min="13" max="13" width="18.81640625" style="81" customWidth="1"/>
    <col min="14" max="14" width="15.1796875" style="81" customWidth="1"/>
    <col min="15" max="16384" width="9.1796875" style="81"/>
  </cols>
  <sheetData>
    <row r="2" spans="1:25" x14ac:dyDescent="0.35">
      <c r="C2" s="91"/>
      <c r="D2" s="92"/>
      <c r="E2" s="92"/>
      <c r="F2" s="92"/>
      <c r="G2" s="92"/>
      <c r="H2" s="92"/>
      <c r="I2" s="92"/>
      <c r="J2" s="92"/>
      <c r="K2" s="93"/>
      <c r="L2" s="94"/>
    </row>
    <row r="3" spans="1:25" ht="15" customHeight="1" x14ac:dyDescent="0.35">
      <c r="C3" s="95"/>
      <c r="D3" s="159" t="s">
        <v>196</v>
      </c>
      <c r="E3" s="160"/>
      <c r="F3" s="160"/>
      <c r="G3" s="160"/>
      <c r="H3" s="160"/>
      <c r="I3" s="160"/>
      <c r="J3" s="160"/>
      <c r="K3" s="160"/>
      <c r="L3" s="96"/>
    </row>
    <row r="4" spans="1:25" ht="24.75" customHeight="1" x14ac:dyDescent="0.5">
      <c r="C4" s="95"/>
      <c r="D4" s="159"/>
      <c r="E4" s="160"/>
      <c r="F4" s="160"/>
      <c r="G4" s="160"/>
      <c r="H4" s="160"/>
      <c r="I4" s="160"/>
      <c r="J4" s="160"/>
      <c r="K4" s="160"/>
      <c r="L4" s="96"/>
      <c r="N4" s="211" t="s">
        <v>241</v>
      </c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</row>
    <row r="5" spans="1:25" ht="17.25" customHeight="1" thickBot="1" x14ac:dyDescent="0.4">
      <c r="A5" s="56"/>
      <c r="B5" s="56"/>
      <c r="C5" s="95"/>
      <c r="D5" s="39"/>
      <c r="E5" s="39"/>
      <c r="F5" s="39"/>
      <c r="G5" s="38"/>
      <c r="H5" s="38"/>
      <c r="I5" s="38"/>
      <c r="J5" s="38"/>
      <c r="K5" s="75"/>
      <c r="L5" s="96"/>
    </row>
    <row r="6" spans="1:25" ht="26.25" customHeight="1" thickBot="1" x14ac:dyDescent="0.5">
      <c r="A6" s="165" t="s">
        <v>173</v>
      </c>
      <c r="B6" s="165"/>
      <c r="C6" s="95"/>
      <c r="D6" s="213">
        <v>7288</v>
      </c>
      <c r="E6" s="214"/>
      <c r="F6" s="215"/>
      <c r="G6" s="70"/>
      <c r="H6" s="161" t="str">
        <f>VLOOKUP(D6,Avisos!A:B,2,FALSE)</f>
        <v>AVISO 01/SAMA2020/2015</v>
      </c>
      <c r="I6" s="162"/>
      <c r="J6" s="162"/>
      <c r="K6" s="163"/>
      <c r="L6" s="96"/>
    </row>
    <row r="7" spans="1:25" ht="26.25" customHeight="1" x14ac:dyDescent="0.35">
      <c r="A7" s="78"/>
      <c r="B7" s="56"/>
      <c r="C7" s="95"/>
      <c r="D7" s="75"/>
      <c r="E7" s="75"/>
      <c r="F7" s="75"/>
      <c r="G7" s="75"/>
      <c r="H7" s="75"/>
      <c r="I7" s="75"/>
      <c r="J7" s="75"/>
      <c r="K7" s="75"/>
      <c r="L7" s="96"/>
    </row>
    <row r="8" spans="1:25" ht="28.5" customHeight="1" x14ac:dyDescent="0.35">
      <c r="A8" s="165" t="s">
        <v>199</v>
      </c>
      <c r="B8" s="165"/>
      <c r="C8" s="95"/>
      <c r="D8" s="97" t="s">
        <v>197</v>
      </c>
      <c r="E8" s="90" t="s">
        <v>201</v>
      </c>
      <c r="F8" s="113" t="str">
        <f>IF(E8="SIM","PREENCHA A SECÇÃO ALTERAÇÃO TEMPORAL","")</f>
        <v/>
      </c>
      <c r="G8" s="98"/>
      <c r="H8" s="99" t="s">
        <v>202</v>
      </c>
      <c r="I8" s="90" t="s">
        <v>201</v>
      </c>
      <c r="J8" s="113" t="str">
        <f>IF(I8="SIM","PREENCHA A SECÇÃO ALTERAÇÃO FÍSICO-FINANCEIRA","")</f>
        <v/>
      </c>
      <c r="K8" s="75"/>
      <c r="L8" s="96"/>
    </row>
    <row r="9" spans="1:25" ht="21" customHeight="1" x14ac:dyDescent="0.35">
      <c r="A9" s="165"/>
      <c r="B9" s="165"/>
      <c r="C9" s="95"/>
      <c r="D9" s="100"/>
      <c r="E9" s="100"/>
      <c r="F9" s="101"/>
      <c r="G9" s="75"/>
      <c r="H9" s="100"/>
      <c r="I9" s="100"/>
      <c r="J9" s="100"/>
      <c r="K9" s="75"/>
      <c r="L9" s="96"/>
    </row>
    <row r="10" spans="1:25" ht="21" customHeight="1" x14ac:dyDescent="0.35">
      <c r="A10" s="56"/>
      <c r="B10" s="56"/>
      <c r="C10" s="95"/>
      <c r="D10" s="160" t="s">
        <v>197</v>
      </c>
      <c r="E10" s="160"/>
      <c r="F10" s="160"/>
      <c r="G10" s="160"/>
      <c r="H10" s="160"/>
      <c r="I10" s="160"/>
      <c r="J10" s="160"/>
      <c r="K10" s="160"/>
      <c r="L10" s="96"/>
    </row>
    <row r="11" spans="1:25" ht="11.25" customHeight="1" x14ac:dyDescent="0.35">
      <c r="A11" s="56"/>
      <c r="B11" s="56"/>
      <c r="C11" s="95"/>
      <c r="D11" s="160"/>
      <c r="E11" s="160"/>
      <c r="F11" s="160"/>
      <c r="G11" s="160"/>
      <c r="H11" s="160"/>
      <c r="I11" s="160"/>
      <c r="J11" s="160"/>
      <c r="K11" s="160"/>
      <c r="L11" s="96"/>
    </row>
    <row r="12" spans="1:25" ht="6.75" customHeight="1" x14ac:dyDescent="0.35">
      <c r="A12" s="56"/>
      <c r="B12" s="56"/>
      <c r="C12" s="95"/>
      <c r="D12" s="102"/>
      <c r="E12" s="38"/>
      <c r="F12" s="102"/>
      <c r="G12" s="102"/>
      <c r="H12" s="102"/>
      <c r="I12" s="38"/>
      <c r="J12" s="38"/>
      <c r="K12" s="75"/>
      <c r="L12" s="96"/>
    </row>
    <row r="13" spans="1:25" ht="15.75" customHeight="1" x14ac:dyDescent="0.35">
      <c r="A13" s="78"/>
      <c r="B13" s="78"/>
      <c r="C13" s="95"/>
      <c r="D13" s="38"/>
      <c r="E13" s="38"/>
      <c r="F13" s="103" t="s">
        <v>174</v>
      </c>
      <c r="G13" s="103"/>
      <c r="H13" s="103" t="s">
        <v>175</v>
      </c>
      <c r="I13" s="103"/>
      <c r="J13" s="103" t="s">
        <v>191</v>
      </c>
      <c r="K13" s="75"/>
      <c r="L13" s="96"/>
      <c r="M13" s="82" t="s">
        <v>192</v>
      </c>
      <c r="N13" s="83" t="s">
        <v>193</v>
      </c>
      <c r="O13" s="83" t="s">
        <v>194</v>
      </c>
      <c r="P13" s="84" t="s">
        <v>195</v>
      </c>
    </row>
    <row r="14" spans="1:25" x14ac:dyDescent="0.35">
      <c r="A14" s="78"/>
      <c r="B14" s="78"/>
      <c r="C14" s="95"/>
      <c r="D14" s="38"/>
      <c r="E14" s="38"/>
      <c r="F14" s="212">
        <f>VLOOKUP(D6,Avisos!A:C,3,FALSE)</f>
        <v>42361</v>
      </c>
      <c r="G14" s="104"/>
      <c r="H14" s="212">
        <f>VLOOKUP(D6,Avisos!A:D,4,FALSE)</f>
        <v>42489</v>
      </c>
      <c r="I14" s="38"/>
      <c r="J14" s="66">
        <f>ROUND(MONTH(H14)+(YEAR(H14)-YEAR(F14))*12-MONTH(F14)-1+N14+P14,2)</f>
        <v>4.26</v>
      </c>
      <c r="K14" s="75"/>
      <c r="L14" s="96"/>
      <c r="M14" s="85">
        <f>DAY(DATE(YEAR(F14),MONTH(F14)+1,1)-1)</f>
        <v>31</v>
      </c>
      <c r="N14" s="85">
        <f>(M14-DAY(F14)+1)/M14</f>
        <v>0.29032258064516131</v>
      </c>
      <c r="O14" s="85">
        <f>DAY(DATE(YEAR(H14),MONTH(H14)+1,1)-1)</f>
        <v>30</v>
      </c>
      <c r="P14" s="85">
        <f>DAY(H14)/O14</f>
        <v>0.96666666666666667</v>
      </c>
    </row>
    <row r="15" spans="1:25" ht="9" customHeight="1" x14ac:dyDescent="0.35">
      <c r="A15" s="78"/>
      <c r="B15" s="78"/>
      <c r="C15" s="95"/>
      <c r="D15" s="102"/>
      <c r="E15" s="102"/>
      <c r="F15" s="74"/>
      <c r="G15" s="74"/>
      <c r="H15" s="74"/>
      <c r="I15" s="38"/>
      <c r="J15" s="38"/>
      <c r="K15" s="75"/>
      <c r="L15" s="96"/>
      <c r="N15" s="86"/>
    </row>
    <row r="16" spans="1:25" x14ac:dyDescent="0.35">
      <c r="A16" s="164" t="s">
        <v>219</v>
      </c>
      <c r="B16" s="164"/>
      <c r="C16" s="95"/>
      <c r="D16" s="58"/>
      <c r="E16" s="59"/>
      <c r="F16" s="60" t="s">
        <v>169</v>
      </c>
      <c r="G16" s="60"/>
      <c r="H16" s="60" t="s">
        <v>170</v>
      </c>
      <c r="I16" s="60"/>
      <c r="J16" s="60" t="s">
        <v>191</v>
      </c>
      <c r="K16" s="71"/>
      <c r="L16" s="96"/>
      <c r="M16" s="85">
        <f>DAY(DATE(YEAR(F17),MONTH(F17)+1,1)-1)</f>
        <v>31</v>
      </c>
      <c r="N16" s="85">
        <f>(M16-DAY(F17)+1)/M16</f>
        <v>1</v>
      </c>
      <c r="O16" s="85">
        <f>DAY(DATE(YEAR(H17),MONTH(H17)+1,1)-1)</f>
        <v>31</v>
      </c>
      <c r="P16" s="85">
        <f>DAY(H17)/O16</f>
        <v>3.2258064516129031E-2</v>
      </c>
    </row>
    <row r="17" spans="1:16" x14ac:dyDescent="0.35">
      <c r="A17" s="164"/>
      <c r="B17" s="164"/>
      <c r="C17" s="95"/>
      <c r="D17" s="61"/>
      <c r="E17" s="62" t="s">
        <v>167</v>
      </c>
      <c r="F17" s="216">
        <v>42005</v>
      </c>
      <c r="G17" s="74"/>
      <c r="H17" s="216">
        <v>42005</v>
      </c>
      <c r="I17" s="38"/>
      <c r="J17" s="67">
        <f>ROUND(MONTH(H17)+(YEAR(H17)-YEAR(F17))*12-MONTH(F17)-1+N16+P16,2)</f>
        <v>0.03</v>
      </c>
      <c r="K17" s="72"/>
      <c r="L17" s="96"/>
    </row>
    <row r="18" spans="1:16" ht="15.75" customHeight="1" x14ac:dyDescent="0.35">
      <c r="A18" s="164"/>
      <c r="B18" s="164"/>
      <c r="C18" s="95"/>
      <c r="D18" s="63"/>
      <c r="E18" s="38"/>
      <c r="F18" s="74"/>
      <c r="G18" s="74"/>
      <c r="H18" s="74"/>
      <c r="I18" s="38"/>
      <c r="J18" s="68"/>
      <c r="K18" s="72"/>
      <c r="L18" s="96"/>
      <c r="M18" s="85">
        <f>DAY(DATE(YEAR(F19),MONTH(F19)+1,1)-1)</f>
        <v>31</v>
      </c>
      <c r="N18" s="85">
        <f>(M18-DAY(F19)+1)/M18</f>
        <v>3.2258064516129031E-2</v>
      </c>
      <c r="O18" s="85">
        <f>DAY(DATE(YEAR(H19),MONTH(H19)+1,1)-1)</f>
        <v>31</v>
      </c>
      <c r="P18" s="85">
        <f>DAY(H19)/O18</f>
        <v>1</v>
      </c>
    </row>
    <row r="19" spans="1:16" ht="15.75" customHeight="1" x14ac:dyDescent="0.35">
      <c r="A19" s="164"/>
      <c r="B19" s="164"/>
      <c r="C19" s="95"/>
      <c r="D19" s="61"/>
      <c r="E19" s="62" t="s">
        <v>168</v>
      </c>
      <c r="F19" s="216">
        <v>42735</v>
      </c>
      <c r="G19" s="74"/>
      <c r="H19" s="216">
        <v>42735</v>
      </c>
      <c r="I19" s="38"/>
      <c r="J19" s="67">
        <f>ROUND(MONTH(H19)+(YEAR(H19)-YEAR(F19))*12-MONTH(F19)-1+N18+P18,2)</f>
        <v>0.03</v>
      </c>
      <c r="K19" s="72"/>
      <c r="L19" s="96"/>
      <c r="M19" s="81">
        <f>DAY(DATE(YEAR(F17),MONTH(F17)+1,1)-1)</f>
        <v>31</v>
      </c>
      <c r="N19" s="85">
        <f>(M19-DAY(F17)+1)/M19</f>
        <v>1</v>
      </c>
      <c r="O19" s="81">
        <f>DAY(DATE(YEAR(H17),MONTH(H17)+1,1)-1)</f>
        <v>31</v>
      </c>
      <c r="P19" s="85">
        <f>(O19-DAY(H17)+1)/O19</f>
        <v>1</v>
      </c>
    </row>
    <row r="20" spans="1:16" ht="15.75" customHeight="1" x14ac:dyDescent="0.35">
      <c r="A20" s="164"/>
      <c r="B20" s="164"/>
      <c r="C20" s="95"/>
      <c r="D20" s="61"/>
      <c r="E20" s="38"/>
      <c r="F20" s="38"/>
      <c r="G20" s="38"/>
      <c r="H20" s="38"/>
      <c r="I20" s="38"/>
      <c r="J20" s="57" t="s">
        <v>216</v>
      </c>
      <c r="K20" s="72"/>
      <c r="L20" s="96"/>
      <c r="M20" s="81">
        <f>DAY(DATE(YEAR(F19),MONTH(F19)+1,1)-1)</f>
        <v>31</v>
      </c>
      <c r="N20" s="85">
        <f>DAY(F19)/M20</f>
        <v>1</v>
      </c>
      <c r="O20" s="81">
        <f>DAY(DATE(YEAR(H19),MONTH(H19)+1,1)-1)</f>
        <v>31</v>
      </c>
      <c r="P20" s="85">
        <f>DAY(H19)/O20</f>
        <v>1</v>
      </c>
    </row>
    <row r="21" spans="1:16" ht="18" customHeight="1" x14ac:dyDescent="0.35">
      <c r="A21" s="164"/>
      <c r="B21" s="164"/>
      <c r="C21" s="95"/>
      <c r="D21" s="61"/>
      <c r="E21" s="62" t="s">
        <v>171</v>
      </c>
      <c r="F21" s="67">
        <f>ROUND(MONTH(F19)+(YEAR(F19)-YEAR(F17))*12-MONTH(F17)-1+N19+N20,2)</f>
        <v>24</v>
      </c>
      <c r="G21" s="68"/>
      <c r="H21" s="67">
        <f>ROUND(MONTH(H19)+(YEAR(H19)-YEAR(H17))*12-MONTH(H17)-1+P19+P20,2)</f>
        <v>24</v>
      </c>
      <c r="I21" s="38"/>
      <c r="J21" s="115">
        <f>VLOOKUP(D6,Avisos!A:E,5,FALSE)</f>
        <v>48</v>
      </c>
      <c r="K21" s="89" t="s">
        <v>217</v>
      </c>
      <c r="L21" s="105"/>
      <c r="M21" s="151">
        <f>IF(H6="AVISO 02/SAMA2020/2018","",30-6-2021)</f>
        <v>-1997</v>
      </c>
    </row>
    <row r="22" spans="1:16" ht="15.75" customHeight="1" x14ac:dyDescent="0.35">
      <c r="A22" s="164"/>
      <c r="B22" s="164"/>
      <c r="C22" s="95"/>
      <c r="D22" s="65"/>
      <c r="E22" s="64"/>
      <c r="F22" s="64"/>
      <c r="G22" s="64"/>
      <c r="H22" s="64"/>
      <c r="I22" s="64"/>
      <c r="J22" s="64"/>
      <c r="K22" s="73"/>
      <c r="L22" s="96"/>
    </row>
    <row r="23" spans="1:16" ht="15.75" customHeight="1" x14ac:dyDescent="0.35">
      <c r="A23" s="79"/>
      <c r="B23" s="79"/>
      <c r="C23" s="95"/>
      <c r="D23" s="38"/>
      <c r="E23" s="38"/>
      <c r="F23" s="38"/>
      <c r="G23" s="38"/>
      <c r="H23" s="38"/>
      <c r="I23" s="38"/>
      <c r="J23" s="38"/>
      <c r="K23" s="75"/>
      <c r="L23" s="96"/>
    </row>
    <row r="24" spans="1:16" x14ac:dyDescent="0.35">
      <c r="A24" s="157" t="s">
        <v>220</v>
      </c>
      <c r="B24" s="157"/>
      <c r="C24" s="95"/>
      <c r="D24" s="38" t="s">
        <v>204</v>
      </c>
      <c r="E24" s="38"/>
      <c r="F24" s="38"/>
      <c r="G24" s="38"/>
      <c r="H24" s="38"/>
      <c r="I24" s="38"/>
      <c r="J24" s="38"/>
      <c r="K24" s="38"/>
      <c r="L24" s="96"/>
    </row>
    <row r="25" spans="1:16" ht="15" customHeight="1" x14ac:dyDescent="0.35">
      <c r="A25" s="157"/>
      <c r="B25" s="157"/>
      <c r="C25" s="95"/>
      <c r="D25" s="218" t="s">
        <v>203</v>
      </c>
      <c r="E25" s="219"/>
      <c r="F25" s="219"/>
      <c r="G25" s="219"/>
      <c r="H25" s="219"/>
      <c r="I25" s="219"/>
      <c r="J25" s="219"/>
      <c r="K25" s="220"/>
      <c r="L25" s="96"/>
    </row>
    <row r="26" spans="1:16" ht="15" customHeight="1" x14ac:dyDescent="0.35">
      <c r="A26" s="157"/>
      <c r="B26" s="157"/>
      <c r="C26" s="95"/>
      <c r="D26" s="221"/>
      <c r="E26" s="217"/>
      <c r="F26" s="217"/>
      <c r="G26" s="217"/>
      <c r="H26" s="217"/>
      <c r="I26" s="217"/>
      <c r="J26" s="217"/>
      <c r="K26" s="222"/>
      <c r="L26" s="96"/>
    </row>
    <row r="27" spans="1:16" x14ac:dyDescent="0.35">
      <c r="A27" s="54"/>
      <c r="B27" s="55"/>
      <c r="C27" s="106"/>
      <c r="D27" s="221"/>
      <c r="E27" s="217"/>
      <c r="F27" s="217"/>
      <c r="G27" s="217"/>
      <c r="H27" s="217"/>
      <c r="I27" s="217"/>
      <c r="J27" s="217"/>
      <c r="K27" s="222"/>
      <c r="L27" s="96"/>
    </row>
    <row r="28" spans="1:16" x14ac:dyDescent="0.35">
      <c r="A28" s="54"/>
      <c r="B28" s="55"/>
      <c r="C28" s="106"/>
      <c r="D28" s="221"/>
      <c r="E28" s="217"/>
      <c r="F28" s="217"/>
      <c r="G28" s="217"/>
      <c r="H28" s="217"/>
      <c r="I28" s="217"/>
      <c r="J28" s="217"/>
      <c r="K28" s="222"/>
      <c r="L28" s="96"/>
    </row>
    <row r="29" spans="1:16" x14ac:dyDescent="0.35">
      <c r="A29" s="54"/>
      <c r="B29" s="55"/>
      <c r="C29" s="106"/>
      <c r="D29" s="221"/>
      <c r="E29" s="217"/>
      <c r="F29" s="217"/>
      <c r="G29" s="217"/>
      <c r="H29" s="217"/>
      <c r="I29" s="217"/>
      <c r="J29" s="217"/>
      <c r="K29" s="222"/>
      <c r="L29" s="96"/>
    </row>
    <row r="30" spans="1:16" x14ac:dyDescent="0.35">
      <c r="A30" s="54"/>
      <c r="B30" s="55"/>
      <c r="C30" s="106"/>
      <c r="D30" s="221"/>
      <c r="E30" s="217"/>
      <c r="F30" s="217"/>
      <c r="G30" s="217"/>
      <c r="H30" s="217"/>
      <c r="I30" s="217"/>
      <c r="J30" s="217"/>
      <c r="K30" s="222"/>
      <c r="L30" s="96"/>
    </row>
    <row r="31" spans="1:16" x14ac:dyDescent="0.35">
      <c r="C31" s="106"/>
      <c r="D31" s="223"/>
      <c r="E31" s="224"/>
      <c r="F31" s="224"/>
      <c r="G31" s="224"/>
      <c r="H31" s="224"/>
      <c r="I31" s="224"/>
      <c r="J31" s="224"/>
      <c r="K31" s="225"/>
      <c r="L31" s="96"/>
    </row>
    <row r="32" spans="1:16" x14ac:dyDescent="0.35">
      <c r="C32" s="95"/>
      <c r="D32" s="38"/>
      <c r="E32" s="38"/>
      <c r="F32" s="38"/>
      <c r="G32" s="38"/>
      <c r="H32" s="38"/>
      <c r="I32" s="38"/>
      <c r="J32" s="38"/>
      <c r="K32" s="38"/>
      <c r="L32" s="107"/>
    </row>
    <row r="33" spans="1:13" x14ac:dyDescent="0.35">
      <c r="C33" s="95"/>
      <c r="D33" s="38" t="s">
        <v>205</v>
      </c>
      <c r="E33" s="38"/>
      <c r="F33" s="38"/>
      <c r="G33" s="38"/>
      <c r="H33" s="38"/>
      <c r="I33" s="38"/>
      <c r="J33" s="38"/>
      <c r="K33" s="38"/>
      <c r="L33" s="96"/>
    </row>
    <row r="34" spans="1:13" ht="36.75" customHeight="1" x14ac:dyDescent="0.35">
      <c r="A34" s="114" t="s">
        <v>221</v>
      </c>
      <c r="B34" s="226" t="s">
        <v>200</v>
      </c>
      <c r="C34" s="106"/>
      <c r="D34" s="227" t="s">
        <v>203</v>
      </c>
      <c r="E34" s="228"/>
      <c r="F34" s="228"/>
      <c r="G34" s="228"/>
      <c r="H34" s="228"/>
      <c r="I34" s="228"/>
      <c r="J34" s="228"/>
      <c r="K34" s="229"/>
      <c r="L34" s="96"/>
    </row>
    <row r="35" spans="1:13" x14ac:dyDescent="0.35">
      <c r="A35" s="155" t="str">
        <f>IF(B34="SIM","PREENCHA ESTA SECÇÃO","")</f>
        <v>PREENCHA ESTA SECÇÃO</v>
      </c>
      <c r="B35" s="156"/>
      <c r="C35" s="106"/>
      <c r="D35" s="230"/>
      <c r="E35" s="231"/>
      <c r="F35" s="231"/>
      <c r="G35" s="231"/>
      <c r="H35" s="231"/>
      <c r="I35" s="231"/>
      <c r="J35" s="231"/>
      <c r="K35" s="232"/>
      <c r="L35" s="96"/>
    </row>
    <row r="36" spans="1:13" x14ac:dyDescent="0.35">
      <c r="B36" s="55"/>
      <c r="C36" s="106"/>
      <c r="D36" s="230"/>
      <c r="E36" s="231"/>
      <c r="F36" s="231"/>
      <c r="G36" s="231"/>
      <c r="H36" s="231"/>
      <c r="I36" s="231"/>
      <c r="J36" s="231"/>
      <c r="K36" s="232"/>
      <c r="L36" s="96"/>
    </row>
    <row r="37" spans="1:13" x14ac:dyDescent="0.35">
      <c r="A37" s="54"/>
      <c r="B37" s="55"/>
      <c r="C37" s="106"/>
      <c r="D37" s="230"/>
      <c r="E37" s="231"/>
      <c r="F37" s="231"/>
      <c r="G37" s="231"/>
      <c r="H37" s="231"/>
      <c r="I37" s="231"/>
      <c r="J37" s="231"/>
      <c r="K37" s="232"/>
      <c r="L37" s="96"/>
    </row>
    <row r="38" spans="1:13" x14ac:dyDescent="0.35">
      <c r="A38" s="54"/>
      <c r="B38" s="55"/>
      <c r="C38" s="106"/>
      <c r="D38" s="230"/>
      <c r="E38" s="231"/>
      <c r="F38" s="231"/>
      <c r="G38" s="231"/>
      <c r="H38" s="231"/>
      <c r="I38" s="231"/>
      <c r="J38" s="231"/>
      <c r="K38" s="232"/>
      <c r="L38" s="96"/>
    </row>
    <row r="39" spans="1:13" x14ac:dyDescent="0.35">
      <c r="A39" s="54"/>
      <c r="B39" s="55"/>
      <c r="C39" s="106"/>
      <c r="D39" s="230"/>
      <c r="E39" s="231"/>
      <c r="F39" s="231"/>
      <c r="G39" s="231"/>
      <c r="H39" s="231"/>
      <c r="I39" s="231"/>
      <c r="J39" s="231"/>
      <c r="K39" s="232"/>
      <c r="L39" s="96"/>
    </row>
    <row r="40" spans="1:13" x14ac:dyDescent="0.35">
      <c r="A40" s="54"/>
      <c r="B40" s="55"/>
      <c r="C40" s="106"/>
      <c r="D40" s="233"/>
      <c r="E40" s="234"/>
      <c r="F40" s="234"/>
      <c r="G40" s="234"/>
      <c r="H40" s="234"/>
      <c r="I40" s="234"/>
      <c r="J40" s="234"/>
      <c r="K40" s="235"/>
      <c r="L40" s="96"/>
    </row>
    <row r="41" spans="1:13" x14ac:dyDescent="0.35">
      <c r="A41" s="80"/>
      <c r="B41" s="80"/>
      <c r="C41" s="108"/>
      <c r="D41" s="75"/>
      <c r="E41" s="75"/>
      <c r="F41" s="75"/>
      <c r="G41" s="75"/>
      <c r="H41" s="75"/>
      <c r="I41" s="75"/>
      <c r="J41" s="75"/>
      <c r="K41" s="75"/>
      <c r="L41" s="96"/>
    </row>
    <row r="42" spans="1:13" x14ac:dyDescent="0.35">
      <c r="A42" s="55"/>
      <c r="B42" s="55"/>
      <c r="C42" s="106"/>
      <c r="D42" s="69" t="s">
        <v>210</v>
      </c>
      <c r="E42" s="69"/>
      <c r="F42" s="69"/>
      <c r="G42" s="69"/>
      <c r="H42" s="69"/>
      <c r="I42" s="69"/>
      <c r="J42" s="69"/>
      <c r="K42" s="69"/>
      <c r="L42" s="109"/>
      <c r="M42" s="87"/>
    </row>
    <row r="43" spans="1:13" ht="7.5" customHeight="1" x14ac:dyDescent="0.35">
      <c r="A43" s="55"/>
      <c r="B43" s="55"/>
      <c r="C43" s="106"/>
      <c r="D43" s="69"/>
      <c r="E43" s="69"/>
      <c r="F43" s="69"/>
      <c r="G43" s="69"/>
      <c r="H43" s="69"/>
      <c r="I43" s="69"/>
      <c r="J43" s="69"/>
      <c r="K43" s="69"/>
      <c r="L43" s="109"/>
      <c r="M43" s="87"/>
    </row>
    <row r="44" spans="1:13" ht="26" x14ac:dyDescent="0.35">
      <c r="A44" s="55"/>
      <c r="B44" s="55"/>
      <c r="C44" s="106"/>
      <c r="D44" s="77" t="s">
        <v>206</v>
      </c>
      <c r="E44" s="77"/>
      <c r="F44" s="77" t="s">
        <v>207</v>
      </c>
      <c r="G44" s="77"/>
      <c r="H44" s="77" t="s">
        <v>208</v>
      </c>
      <c r="I44" s="77"/>
      <c r="J44" s="77" t="s">
        <v>209</v>
      </c>
      <c r="K44" s="69"/>
      <c r="L44" s="109"/>
      <c r="M44" s="87"/>
    </row>
    <row r="45" spans="1:13" x14ac:dyDescent="0.35">
      <c r="A45" s="55"/>
      <c r="B45" s="55"/>
      <c r="C45" s="106"/>
      <c r="D45" s="236"/>
      <c r="E45" s="69"/>
      <c r="F45" s="236"/>
      <c r="G45" s="69"/>
      <c r="H45" s="236"/>
      <c r="I45" s="69"/>
      <c r="J45" s="236"/>
      <c r="K45" s="69"/>
      <c r="L45" s="96"/>
    </row>
    <row r="46" spans="1:13" x14ac:dyDescent="0.35">
      <c r="C46" s="106"/>
      <c r="D46" s="38"/>
      <c r="E46" s="38"/>
      <c r="F46" s="38"/>
      <c r="G46" s="38"/>
      <c r="H46" s="38"/>
      <c r="I46" s="38"/>
      <c r="J46" s="38"/>
      <c r="K46" s="75"/>
      <c r="L46" s="96"/>
    </row>
    <row r="47" spans="1:13" ht="21" customHeight="1" x14ac:dyDescent="0.35">
      <c r="C47" s="106"/>
      <c r="D47" s="160" t="s">
        <v>198</v>
      </c>
      <c r="E47" s="160"/>
      <c r="F47" s="160"/>
      <c r="G47" s="160"/>
      <c r="H47" s="160"/>
      <c r="I47" s="160"/>
      <c r="J47" s="160"/>
      <c r="K47" s="160"/>
      <c r="L47" s="96"/>
    </row>
    <row r="48" spans="1:13" ht="11.25" customHeight="1" x14ac:dyDescent="0.35">
      <c r="C48" s="106"/>
      <c r="D48" s="160"/>
      <c r="E48" s="160"/>
      <c r="F48" s="160"/>
      <c r="G48" s="160"/>
      <c r="H48" s="160"/>
      <c r="I48" s="160"/>
      <c r="J48" s="160"/>
      <c r="K48" s="160"/>
      <c r="L48" s="96"/>
    </row>
    <row r="49" spans="1:12" ht="24.75" customHeight="1" thickBot="1" x14ac:dyDescent="0.4">
      <c r="C49" s="106"/>
      <c r="D49" s="88"/>
      <c r="E49" s="38"/>
      <c r="F49" s="38"/>
      <c r="G49" s="38"/>
      <c r="H49" s="38"/>
      <c r="I49" s="38"/>
      <c r="J49" s="38"/>
      <c r="K49" s="75"/>
      <c r="L49" s="96"/>
    </row>
    <row r="50" spans="1:12" ht="8.25" customHeight="1" x14ac:dyDescent="0.35">
      <c r="A50" s="157" t="str">
        <f>"5. SELECIONE O "&amp;H6&amp;" E PREENCHA O NOVO MAPA FINANCEIRO"</f>
        <v>5. SELECIONE O AVISO 01/SAMA2020/2015 E PREENCHA O NOVO MAPA FINANCEIRO</v>
      </c>
      <c r="B50" s="157"/>
      <c r="C50" s="95"/>
      <c r="D50" s="152" t="s">
        <v>0</v>
      </c>
      <c r="E50" s="57"/>
      <c r="F50" s="152" t="s">
        <v>228</v>
      </c>
      <c r="G50" s="57"/>
      <c r="H50" s="152" t="s">
        <v>1</v>
      </c>
      <c r="I50" s="57"/>
      <c r="J50" s="152" t="s">
        <v>229</v>
      </c>
      <c r="K50" s="75"/>
      <c r="L50" s="96"/>
    </row>
    <row r="51" spans="1:12" ht="8.25" customHeight="1" x14ac:dyDescent="0.35">
      <c r="A51" s="157"/>
      <c r="B51" s="157"/>
      <c r="C51" s="95"/>
      <c r="D51" s="153"/>
      <c r="E51" s="57"/>
      <c r="F51" s="153"/>
      <c r="G51" s="57"/>
      <c r="H51" s="153"/>
      <c r="I51" s="57"/>
      <c r="J51" s="153"/>
      <c r="K51" s="75"/>
      <c r="L51" s="96"/>
    </row>
    <row r="52" spans="1:12" ht="8.25" customHeight="1" thickBot="1" x14ac:dyDescent="0.4">
      <c r="A52" s="157"/>
      <c r="B52" s="157"/>
      <c r="C52" s="95"/>
      <c r="D52" s="154"/>
      <c r="E52" s="57"/>
      <c r="F52" s="154"/>
      <c r="G52" s="57"/>
      <c r="H52" s="154"/>
      <c r="I52" s="57"/>
      <c r="J52" s="154"/>
      <c r="K52" s="75"/>
      <c r="L52" s="96"/>
    </row>
    <row r="53" spans="1:12" ht="8.25" customHeight="1" thickBot="1" x14ac:dyDescent="0.4">
      <c r="A53" s="157"/>
      <c r="B53" s="157"/>
      <c r="C53" s="95"/>
      <c r="D53" s="57"/>
      <c r="E53" s="57"/>
      <c r="F53" s="57"/>
      <c r="G53" s="57"/>
      <c r="H53" s="57"/>
      <c r="I53" s="57"/>
      <c r="J53" s="57"/>
      <c r="K53" s="75"/>
      <c r="L53" s="96"/>
    </row>
    <row r="54" spans="1:12" ht="8.25" customHeight="1" x14ac:dyDescent="0.35">
      <c r="A54" s="157"/>
      <c r="B54" s="157"/>
      <c r="C54" s="95"/>
      <c r="D54" s="152" t="s">
        <v>230</v>
      </c>
      <c r="E54" s="57"/>
      <c r="F54" s="152" t="s">
        <v>2</v>
      </c>
      <c r="G54" s="57"/>
      <c r="H54" s="38"/>
      <c r="I54" s="38"/>
      <c r="J54" s="38"/>
      <c r="K54" s="148"/>
      <c r="L54" s="96"/>
    </row>
    <row r="55" spans="1:12" ht="8.25" customHeight="1" x14ac:dyDescent="0.35">
      <c r="A55" s="157"/>
      <c r="B55" s="157"/>
      <c r="C55" s="95"/>
      <c r="D55" s="153"/>
      <c r="E55" s="57"/>
      <c r="F55" s="153"/>
      <c r="G55" s="57"/>
      <c r="H55" s="38"/>
      <c r="I55" s="38"/>
      <c r="J55" s="38"/>
      <c r="K55" s="148"/>
      <c r="L55" s="96"/>
    </row>
    <row r="56" spans="1:12" ht="8.25" customHeight="1" thickBot="1" x14ac:dyDescent="0.4">
      <c r="A56" s="157"/>
      <c r="B56" s="157"/>
      <c r="C56" s="95"/>
      <c r="D56" s="154"/>
      <c r="E56" s="57"/>
      <c r="F56" s="154"/>
      <c r="G56" s="57"/>
      <c r="H56" s="38"/>
      <c r="I56" s="38"/>
      <c r="J56" s="38"/>
      <c r="K56" s="148"/>
      <c r="L56" s="96"/>
    </row>
    <row r="57" spans="1:12" x14ac:dyDescent="0.35">
      <c r="C57" s="95"/>
      <c r="D57" s="38"/>
      <c r="E57" s="38"/>
      <c r="F57" s="38"/>
      <c r="G57" s="38"/>
      <c r="H57" s="38"/>
      <c r="I57" s="38"/>
      <c r="J57" s="38"/>
      <c r="K57" s="38"/>
      <c r="L57" s="107"/>
    </row>
    <row r="58" spans="1:12" ht="15" customHeight="1" x14ac:dyDescent="0.35">
      <c r="A58" s="157" t="s">
        <v>211</v>
      </c>
      <c r="B58" s="158"/>
      <c r="C58" s="95"/>
      <c r="D58" s="38" t="s">
        <v>218</v>
      </c>
      <c r="E58" s="38"/>
      <c r="F58" s="38"/>
      <c r="G58" s="38"/>
      <c r="H58" s="38"/>
      <c r="I58" s="38"/>
      <c r="J58" s="38"/>
      <c r="K58" s="38"/>
      <c r="L58" s="96"/>
    </row>
    <row r="59" spans="1:12" ht="15" customHeight="1" x14ac:dyDescent="0.35">
      <c r="A59" s="157"/>
      <c r="B59" s="158"/>
      <c r="C59" s="95"/>
      <c r="D59" s="218" t="s">
        <v>203</v>
      </c>
      <c r="E59" s="219"/>
      <c r="F59" s="219"/>
      <c r="G59" s="219"/>
      <c r="H59" s="219"/>
      <c r="I59" s="219"/>
      <c r="J59" s="219"/>
      <c r="K59" s="220"/>
      <c r="L59" s="96"/>
    </row>
    <row r="60" spans="1:12" x14ac:dyDescent="0.35">
      <c r="A60" s="157"/>
      <c r="B60" s="158"/>
      <c r="C60" s="106"/>
      <c r="D60" s="221"/>
      <c r="E60" s="217"/>
      <c r="F60" s="217"/>
      <c r="G60" s="217"/>
      <c r="H60" s="217"/>
      <c r="I60" s="217"/>
      <c r="J60" s="217"/>
      <c r="K60" s="222"/>
      <c r="L60" s="96"/>
    </row>
    <row r="61" spans="1:12" x14ac:dyDescent="0.35">
      <c r="A61" s="157"/>
      <c r="B61" s="158"/>
      <c r="C61" s="106"/>
      <c r="D61" s="221"/>
      <c r="E61" s="217"/>
      <c r="F61" s="217"/>
      <c r="G61" s="217"/>
      <c r="H61" s="217"/>
      <c r="I61" s="217"/>
      <c r="J61" s="217"/>
      <c r="K61" s="222"/>
      <c r="L61" s="96"/>
    </row>
    <row r="62" spans="1:12" x14ac:dyDescent="0.35">
      <c r="A62" s="54"/>
      <c r="B62" s="55"/>
      <c r="C62" s="106"/>
      <c r="D62" s="221"/>
      <c r="E62" s="217"/>
      <c r="F62" s="217"/>
      <c r="G62" s="217"/>
      <c r="H62" s="217"/>
      <c r="I62" s="217"/>
      <c r="J62" s="217"/>
      <c r="K62" s="222"/>
      <c r="L62" s="96"/>
    </row>
    <row r="63" spans="1:12" x14ac:dyDescent="0.35">
      <c r="A63" s="54"/>
      <c r="B63" s="55"/>
      <c r="C63" s="106"/>
      <c r="D63" s="221"/>
      <c r="E63" s="217"/>
      <c r="F63" s="217"/>
      <c r="G63" s="217"/>
      <c r="H63" s="217"/>
      <c r="I63" s="217"/>
      <c r="J63" s="217"/>
      <c r="K63" s="222"/>
      <c r="L63" s="96"/>
    </row>
    <row r="64" spans="1:12" x14ac:dyDescent="0.35">
      <c r="A64" s="54"/>
      <c r="B64" s="55"/>
      <c r="C64" s="106"/>
      <c r="D64" s="221"/>
      <c r="E64" s="217"/>
      <c r="F64" s="217"/>
      <c r="G64" s="217"/>
      <c r="H64" s="217"/>
      <c r="I64" s="217"/>
      <c r="J64" s="217"/>
      <c r="K64" s="222"/>
      <c r="L64" s="96"/>
    </row>
    <row r="65" spans="1:13" x14ac:dyDescent="0.35">
      <c r="A65" s="54"/>
      <c r="B65" s="55"/>
      <c r="C65" s="106"/>
      <c r="D65" s="223"/>
      <c r="E65" s="224"/>
      <c r="F65" s="224"/>
      <c r="G65" s="224"/>
      <c r="H65" s="224"/>
      <c r="I65" s="224"/>
      <c r="J65" s="224"/>
      <c r="K65" s="225"/>
      <c r="L65" s="96"/>
    </row>
    <row r="66" spans="1:13" x14ac:dyDescent="0.35">
      <c r="A66" s="55"/>
      <c r="B66" s="55"/>
      <c r="C66" s="106"/>
      <c r="D66" s="38"/>
      <c r="E66" s="38"/>
      <c r="F66" s="38"/>
      <c r="G66" s="38"/>
      <c r="H66" s="38"/>
      <c r="I66" s="38"/>
      <c r="J66" s="38"/>
      <c r="K66" s="38"/>
      <c r="L66" s="96"/>
    </row>
    <row r="67" spans="1:13" x14ac:dyDescent="0.35">
      <c r="A67" s="80"/>
      <c r="B67" s="80"/>
      <c r="C67" s="108"/>
      <c r="D67" s="38" t="s">
        <v>205</v>
      </c>
      <c r="E67" s="38"/>
      <c r="F67" s="38"/>
      <c r="G67" s="38"/>
      <c r="H67" s="38"/>
      <c r="I67" s="38"/>
      <c r="J67" s="38"/>
      <c r="K67" s="38"/>
      <c r="L67" s="96"/>
    </row>
    <row r="68" spans="1:13" ht="26" x14ac:dyDescent="0.35">
      <c r="A68" s="114" t="s">
        <v>221</v>
      </c>
      <c r="B68" s="226" t="s">
        <v>201</v>
      </c>
      <c r="C68" s="106"/>
      <c r="D68" s="227" t="s">
        <v>203</v>
      </c>
      <c r="E68" s="228"/>
      <c r="F68" s="228"/>
      <c r="G68" s="228"/>
      <c r="H68" s="228"/>
      <c r="I68" s="228"/>
      <c r="J68" s="228"/>
      <c r="K68" s="229"/>
      <c r="L68" s="109"/>
      <c r="M68" s="87"/>
    </row>
    <row r="69" spans="1:13" ht="7.5" customHeight="1" x14ac:dyDescent="0.35">
      <c r="A69" s="55"/>
      <c r="B69" s="55"/>
      <c r="C69" s="106"/>
      <c r="D69" s="230"/>
      <c r="E69" s="231"/>
      <c r="F69" s="231"/>
      <c r="G69" s="231"/>
      <c r="H69" s="231"/>
      <c r="I69" s="231"/>
      <c r="J69" s="231"/>
      <c r="K69" s="232"/>
      <c r="L69" s="109"/>
      <c r="M69" s="87"/>
    </row>
    <row r="70" spans="1:13" x14ac:dyDescent="0.35">
      <c r="A70" s="55"/>
      <c r="B70" s="55"/>
      <c r="C70" s="106"/>
      <c r="D70" s="230"/>
      <c r="E70" s="231"/>
      <c r="F70" s="231"/>
      <c r="G70" s="231"/>
      <c r="H70" s="231"/>
      <c r="I70" s="231"/>
      <c r="J70" s="231"/>
      <c r="K70" s="232"/>
      <c r="L70" s="109"/>
      <c r="M70" s="87"/>
    </row>
    <row r="71" spans="1:13" x14ac:dyDescent="0.35">
      <c r="A71" s="55"/>
      <c r="B71" s="55"/>
      <c r="C71" s="106"/>
      <c r="D71" s="230"/>
      <c r="E71" s="231"/>
      <c r="F71" s="231"/>
      <c r="G71" s="231"/>
      <c r="H71" s="231"/>
      <c r="I71" s="231"/>
      <c r="J71" s="231"/>
      <c r="K71" s="232"/>
      <c r="L71" s="96"/>
    </row>
    <row r="72" spans="1:13" x14ac:dyDescent="0.35">
      <c r="A72" s="80"/>
      <c r="B72" s="80"/>
      <c r="C72" s="108"/>
      <c r="D72" s="230"/>
      <c r="E72" s="231"/>
      <c r="F72" s="231"/>
      <c r="G72" s="231"/>
      <c r="H72" s="231"/>
      <c r="I72" s="231"/>
      <c r="J72" s="231"/>
      <c r="K72" s="232"/>
      <c r="L72" s="96"/>
    </row>
    <row r="73" spans="1:13" x14ac:dyDescent="0.35">
      <c r="A73" s="80"/>
      <c r="B73" s="80"/>
      <c r="C73" s="108"/>
      <c r="D73" s="230"/>
      <c r="E73" s="231"/>
      <c r="F73" s="231"/>
      <c r="G73" s="231"/>
      <c r="H73" s="231"/>
      <c r="I73" s="231"/>
      <c r="J73" s="231"/>
      <c r="K73" s="232"/>
      <c r="L73" s="96"/>
    </row>
    <row r="74" spans="1:13" x14ac:dyDescent="0.35">
      <c r="A74" s="80"/>
      <c r="B74" s="80"/>
      <c r="C74" s="108"/>
      <c r="D74" s="233"/>
      <c r="E74" s="234"/>
      <c r="F74" s="234"/>
      <c r="G74" s="234"/>
      <c r="H74" s="234"/>
      <c r="I74" s="234"/>
      <c r="J74" s="234"/>
      <c r="K74" s="235"/>
      <c r="L74" s="96"/>
    </row>
    <row r="75" spans="1:13" x14ac:dyDescent="0.35">
      <c r="A75" s="80"/>
      <c r="B75" s="80"/>
      <c r="C75" s="108"/>
      <c r="D75" s="75"/>
      <c r="E75" s="75"/>
      <c r="F75" s="75"/>
      <c r="G75" s="75"/>
      <c r="H75" s="75"/>
      <c r="I75" s="75"/>
      <c r="J75" s="75"/>
      <c r="K75" s="75"/>
      <c r="L75" s="96"/>
    </row>
    <row r="76" spans="1:13" x14ac:dyDescent="0.35">
      <c r="A76" s="80"/>
      <c r="B76" s="80"/>
      <c r="C76" s="108"/>
      <c r="D76" s="69" t="s">
        <v>210</v>
      </c>
      <c r="E76" s="69"/>
      <c r="F76" s="69"/>
      <c r="G76" s="69"/>
      <c r="H76" s="69"/>
      <c r="I76" s="69"/>
      <c r="J76" s="69"/>
      <c r="K76" s="69"/>
      <c r="L76" s="96"/>
    </row>
    <row r="77" spans="1:13" x14ac:dyDescent="0.35">
      <c r="A77" s="80"/>
      <c r="B77" s="80"/>
      <c r="C77" s="108"/>
      <c r="D77" s="69"/>
      <c r="E77" s="69"/>
      <c r="F77" s="69"/>
      <c r="G77" s="69"/>
      <c r="H77" s="69"/>
      <c r="I77" s="69"/>
      <c r="J77" s="69"/>
      <c r="K77" s="69"/>
      <c r="L77" s="96"/>
    </row>
    <row r="78" spans="1:13" ht="26" x14ac:dyDescent="0.35">
      <c r="A78" s="80"/>
      <c r="B78" s="80"/>
      <c r="C78" s="108"/>
      <c r="D78" s="77" t="s">
        <v>206</v>
      </c>
      <c r="E78" s="77"/>
      <c r="F78" s="77" t="s">
        <v>207</v>
      </c>
      <c r="G78" s="77"/>
      <c r="H78" s="77" t="s">
        <v>208</v>
      </c>
      <c r="I78" s="77"/>
      <c r="J78" s="77" t="s">
        <v>209</v>
      </c>
      <c r="K78" s="69"/>
      <c r="L78" s="96"/>
    </row>
    <row r="79" spans="1:13" x14ac:dyDescent="0.35">
      <c r="A79" s="80"/>
      <c r="B79" s="80"/>
      <c r="C79" s="108"/>
      <c r="D79" s="236"/>
      <c r="E79" s="69"/>
      <c r="F79" s="236"/>
      <c r="G79" s="69"/>
      <c r="H79" s="236"/>
      <c r="I79" s="69"/>
      <c r="J79" s="236"/>
      <c r="K79" s="69"/>
      <c r="L79" s="96"/>
    </row>
    <row r="80" spans="1:13" x14ac:dyDescent="0.35">
      <c r="A80" s="80"/>
      <c r="B80" s="80"/>
      <c r="C80" s="108"/>
      <c r="D80" s="75"/>
      <c r="E80" s="75"/>
      <c r="F80" s="75"/>
      <c r="G80" s="75"/>
      <c r="H80" s="75"/>
      <c r="I80" s="75"/>
      <c r="J80" s="75"/>
      <c r="K80" s="75"/>
      <c r="L80" s="96"/>
    </row>
    <row r="81" spans="1:12" x14ac:dyDescent="0.35">
      <c r="A81" s="80"/>
      <c r="B81" s="80"/>
      <c r="C81" s="110"/>
      <c r="D81" s="111"/>
      <c r="E81" s="111"/>
      <c r="F81" s="111"/>
      <c r="G81" s="111"/>
      <c r="H81" s="111"/>
      <c r="I81" s="111"/>
      <c r="J81" s="111"/>
      <c r="K81" s="111"/>
      <c r="L81" s="112"/>
    </row>
    <row r="82" spans="1:12" x14ac:dyDescent="0.35">
      <c r="A82" s="80"/>
      <c r="B82" s="80"/>
      <c r="C82" s="80"/>
      <c r="D82" s="80"/>
      <c r="E82" s="80"/>
      <c r="F82" s="80"/>
      <c r="G82" s="80"/>
      <c r="H82" s="80"/>
      <c r="I82" s="80"/>
      <c r="J82" s="80"/>
    </row>
    <row r="83" spans="1:12" x14ac:dyDescent="0.35">
      <c r="A83" s="80"/>
      <c r="B83" s="80"/>
      <c r="C83" s="80"/>
      <c r="D83" s="80"/>
      <c r="E83" s="80"/>
      <c r="F83" s="80"/>
      <c r="G83" s="80"/>
      <c r="H83" s="80"/>
      <c r="I83" s="80"/>
      <c r="J83" s="80"/>
    </row>
    <row r="84" spans="1:12" x14ac:dyDescent="0.35">
      <c r="A84" s="80"/>
      <c r="B84" s="80"/>
      <c r="C84" s="80"/>
      <c r="D84" s="80"/>
      <c r="E84" s="80"/>
      <c r="F84" s="80"/>
      <c r="G84" s="80"/>
      <c r="H84" s="80"/>
      <c r="I84" s="80"/>
      <c r="J84" s="80"/>
    </row>
    <row r="85" spans="1:12" x14ac:dyDescent="0.35">
      <c r="A85" s="80"/>
      <c r="B85" s="80"/>
      <c r="C85" s="80"/>
      <c r="D85" s="80"/>
      <c r="E85" s="80"/>
      <c r="F85" s="80"/>
      <c r="G85" s="80"/>
      <c r="H85" s="80"/>
      <c r="I85" s="80"/>
      <c r="J85" s="80"/>
    </row>
    <row r="86" spans="1:12" x14ac:dyDescent="0.35">
      <c r="A86" s="80"/>
      <c r="B86" s="80"/>
      <c r="C86" s="80"/>
      <c r="D86" s="80"/>
      <c r="E86" s="80"/>
      <c r="F86" s="80"/>
      <c r="G86" s="80"/>
      <c r="H86" s="80"/>
      <c r="I86" s="80"/>
      <c r="J86" s="80"/>
    </row>
    <row r="87" spans="1:12" x14ac:dyDescent="0.35">
      <c r="A87" s="80"/>
      <c r="B87" s="80"/>
      <c r="C87" s="80"/>
      <c r="D87" s="80"/>
      <c r="E87" s="80"/>
      <c r="F87" s="80"/>
      <c r="G87" s="80"/>
      <c r="H87" s="80"/>
      <c r="I87" s="80"/>
      <c r="J87" s="80"/>
    </row>
    <row r="88" spans="1:12" x14ac:dyDescent="0.35">
      <c r="A88" s="80"/>
      <c r="B88" s="80"/>
      <c r="C88" s="80"/>
      <c r="D88" s="80"/>
      <c r="E88" s="80"/>
      <c r="F88" s="80"/>
      <c r="G88" s="80"/>
      <c r="H88" s="80"/>
      <c r="I88" s="80"/>
      <c r="J88" s="80"/>
    </row>
    <row r="89" spans="1:12" x14ac:dyDescent="0.35">
      <c r="A89" s="80"/>
      <c r="B89" s="80"/>
      <c r="C89" s="80"/>
      <c r="D89" s="80"/>
      <c r="E89" s="80"/>
      <c r="F89" s="80"/>
      <c r="G89" s="80"/>
      <c r="H89" s="80"/>
      <c r="I89" s="80"/>
      <c r="J89" s="80"/>
    </row>
    <row r="90" spans="1:12" x14ac:dyDescent="0.35">
      <c r="A90" s="80"/>
      <c r="B90" s="80"/>
      <c r="C90" s="80"/>
      <c r="D90" s="80"/>
      <c r="E90" s="80"/>
      <c r="F90" s="80"/>
      <c r="G90" s="80"/>
      <c r="H90" s="80"/>
      <c r="I90" s="80"/>
      <c r="J90" s="80"/>
    </row>
    <row r="91" spans="1:12" x14ac:dyDescent="0.35">
      <c r="A91" s="80"/>
      <c r="B91" s="80"/>
      <c r="C91" s="80"/>
      <c r="D91" s="80"/>
      <c r="E91" s="80"/>
      <c r="F91" s="80"/>
      <c r="G91" s="80"/>
      <c r="H91" s="80"/>
      <c r="I91" s="80"/>
      <c r="J91" s="80"/>
    </row>
    <row r="92" spans="1:12" x14ac:dyDescent="0.35">
      <c r="A92" s="80"/>
      <c r="B92" s="80"/>
      <c r="C92" s="80"/>
      <c r="D92" s="80"/>
      <c r="E92" s="80"/>
      <c r="F92" s="80"/>
      <c r="G92" s="80"/>
      <c r="H92" s="80"/>
      <c r="I92" s="80"/>
      <c r="J92" s="80"/>
    </row>
    <row r="93" spans="1:12" x14ac:dyDescent="0.35">
      <c r="A93" s="80"/>
      <c r="B93" s="80"/>
      <c r="C93" s="80"/>
      <c r="D93" s="80"/>
      <c r="E93" s="80"/>
      <c r="F93" s="80"/>
      <c r="G93" s="80"/>
      <c r="H93" s="80"/>
      <c r="I93" s="80"/>
      <c r="J93" s="80"/>
    </row>
    <row r="94" spans="1:12" x14ac:dyDescent="0.35">
      <c r="A94" s="80"/>
      <c r="B94" s="80"/>
      <c r="C94" s="80"/>
      <c r="D94" s="80"/>
      <c r="E94" s="80"/>
      <c r="F94" s="80"/>
      <c r="G94" s="80"/>
      <c r="H94" s="80"/>
      <c r="I94" s="80"/>
      <c r="J94" s="80"/>
    </row>
    <row r="95" spans="1:12" x14ac:dyDescent="0.35">
      <c r="A95" s="80"/>
      <c r="B95" s="80"/>
      <c r="C95" s="80"/>
      <c r="D95" s="80"/>
      <c r="E95" s="80"/>
      <c r="F95" s="80"/>
      <c r="G95" s="80"/>
      <c r="H95" s="80"/>
      <c r="I95" s="80"/>
      <c r="J95" s="80"/>
    </row>
    <row r="96" spans="1:12" x14ac:dyDescent="0.35">
      <c r="A96" s="80"/>
      <c r="B96" s="80"/>
      <c r="C96" s="80"/>
      <c r="D96" s="80"/>
      <c r="E96" s="80"/>
      <c r="F96" s="80"/>
      <c r="G96" s="80"/>
      <c r="H96" s="80"/>
      <c r="I96" s="80"/>
      <c r="J96" s="80"/>
    </row>
    <row r="97" spans="1:10" x14ac:dyDescent="0.35">
      <c r="A97" s="80"/>
      <c r="B97" s="80"/>
      <c r="C97" s="80"/>
      <c r="D97" s="80"/>
      <c r="E97" s="80"/>
      <c r="F97" s="80"/>
      <c r="G97" s="80"/>
      <c r="H97" s="80"/>
      <c r="I97" s="80"/>
      <c r="J97" s="80"/>
    </row>
    <row r="98" spans="1:10" x14ac:dyDescent="0.35">
      <c r="A98" s="80"/>
      <c r="B98" s="80"/>
      <c r="C98" s="80"/>
      <c r="D98" s="80"/>
      <c r="E98" s="80"/>
      <c r="F98" s="80"/>
      <c r="G98" s="80"/>
      <c r="H98" s="80"/>
      <c r="I98" s="80"/>
      <c r="J98" s="80"/>
    </row>
    <row r="99" spans="1:10" x14ac:dyDescent="0.35">
      <c r="A99" s="80"/>
      <c r="B99" s="80"/>
      <c r="C99" s="80"/>
      <c r="D99" s="80"/>
      <c r="E99" s="80"/>
      <c r="F99" s="80"/>
      <c r="G99" s="80"/>
      <c r="H99" s="80"/>
      <c r="I99" s="80"/>
      <c r="J99" s="80"/>
    </row>
    <row r="100" spans="1:10" x14ac:dyDescent="0.35">
      <c r="A100" s="80"/>
      <c r="B100" s="80"/>
      <c r="C100" s="80"/>
      <c r="D100" s="80"/>
      <c r="E100" s="80"/>
      <c r="F100" s="80"/>
      <c r="G100" s="80"/>
      <c r="H100" s="80"/>
      <c r="I100" s="80"/>
      <c r="J100" s="80"/>
    </row>
    <row r="101" spans="1:10" x14ac:dyDescent="0.35">
      <c r="A101" s="80"/>
      <c r="B101" s="80"/>
      <c r="C101" s="80"/>
      <c r="D101" s="80"/>
      <c r="E101" s="80"/>
      <c r="F101" s="80"/>
      <c r="G101" s="80"/>
      <c r="H101" s="80"/>
      <c r="I101" s="80"/>
      <c r="J101" s="80"/>
    </row>
    <row r="102" spans="1:10" x14ac:dyDescent="0.35">
      <c r="A102" s="80"/>
      <c r="B102" s="80"/>
      <c r="C102" s="80"/>
      <c r="D102" s="80"/>
      <c r="E102" s="80"/>
      <c r="F102" s="80"/>
      <c r="G102" s="80"/>
      <c r="H102" s="80"/>
      <c r="I102" s="80"/>
      <c r="J102" s="80"/>
    </row>
    <row r="103" spans="1:10" x14ac:dyDescent="0.35">
      <c r="A103" s="80"/>
      <c r="B103" s="80"/>
      <c r="C103" s="80"/>
      <c r="D103" s="80"/>
      <c r="E103" s="80"/>
      <c r="F103" s="80"/>
      <c r="G103" s="80"/>
      <c r="H103" s="80"/>
      <c r="I103" s="80"/>
      <c r="J103" s="80"/>
    </row>
    <row r="104" spans="1:10" x14ac:dyDescent="0.35">
      <c r="A104" s="80"/>
      <c r="B104" s="80"/>
      <c r="C104" s="80"/>
      <c r="D104" s="80"/>
      <c r="E104" s="80"/>
      <c r="F104" s="80"/>
      <c r="G104" s="80"/>
      <c r="H104" s="80"/>
      <c r="I104" s="80"/>
      <c r="J104" s="80"/>
    </row>
    <row r="105" spans="1:10" x14ac:dyDescent="0.35">
      <c r="A105" s="80"/>
      <c r="B105" s="80"/>
      <c r="C105" s="80"/>
      <c r="D105" s="80"/>
      <c r="E105" s="80"/>
      <c r="F105" s="80"/>
      <c r="G105" s="80"/>
      <c r="H105" s="80"/>
      <c r="I105" s="80"/>
      <c r="J105" s="80"/>
    </row>
    <row r="106" spans="1:10" x14ac:dyDescent="0.35">
      <c r="A106" s="80"/>
      <c r="B106" s="80"/>
      <c r="C106" s="80"/>
      <c r="D106" s="80"/>
      <c r="E106" s="80"/>
      <c r="F106" s="80"/>
      <c r="G106" s="80"/>
      <c r="H106" s="80"/>
      <c r="I106" s="80"/>
      <c r="J106" s="80"/>
    </row>
    <row r="107" spans="1:10" x14ac:dyDescent="0.35">
      <c r="A107" s="80"/>
      <c r="B107" s="80"/>
      <c r="C107" s="80"/>
      <c r="D107" s="80"/>
      <c r="E107" s="80"/>
      <c r="F107" s="80"/>
      <c r="G107" s="80"/>
      <c r="H107" s="80"/>
      <c r="I107" s="80"/>
      <c r="J107" s="80"/>
    </row>
    <row r="108" spans="1:10" x14ac:dyDescent="0.35">
      <c r="A108" s="80"/>
      <c r="B108" s="80"/>
      <c r="C108" s="80"/>
      <c r="D108" s="80"/>
      <c r="E108" s="80"/>
      <c r="F108" s="80"/>
      <c r="G108" s="80"/>
      <c r="H108" s="80"/>
      <c r="I108" s="80"/>
      <c r="J108" s="80"/>
    </row>
    <row r="109" spans="1:10" x14ac:dyDescent="0.35">
      <c r="A109" s="80"/>
      <c r="B109" s="80"/>
      <c r="C109" s="80"/>
      <c r="D109" s="80"/>
      <c r="E109" s="80"/>
      <c r="F109" s="80"/>
      <c r="G109" s="80"/>
      <c r="H109" s="80"/>
      <c r="I109" s="80"/>
      <c r="J109" s="80"/>
    </row>
    <row r="110" spans="1:10" x14ac:dyDescent="0.35">
      <c r="A110" s="80"/>
      <c r="B110" s="80"/>
      <c r="C110" s="80"/>
      <c r="D110" s="80"/>
      <c r="E110" s="80"/>
      <c r="F110" s="80"/>
      <c r="G110" s="80"/>
      <c r="H110" s="80"/>
      <c r="I110" s="80"/>
      <c r="J110" s="80"/>
    </row>
    <row r="111" spans="1:10" x14ac:dyDescent="0.35">
      <c r="A111" s="80"/>
      <c r="B111" s="80"/>
      <c r="C111" s="80"/>
      <c r="D111" s="80"/>
      <c r="E111" s="80"/>
      <c r="F111" s="80"/>
      <c r="G111" s="80"/>
      <c r="H111" s="80"/>
      <c r="I111" s="80"/>
      <c r="J111" s="80"/>
    </row>
    <row r="112" spans="1:10" x14ac:dyDescent="0.35">
      <c r="A112" s="80"/>
      <c r="B112" s="80"/>
      <c r="C112" s="80"/>
      <c r="D112" s="80"/>
      <c r="E112" s="80"/>
      <c r="F112" s="80"/>
      <c r="G112" s="80"/>
      <c r="H112" s="80"/>
      <c r="I112" s="80"/>
      <c r="J112" s="80"/>
    </row>
    <row r="113" spans="1:10" x14ac:dyDescent="0.35">
      <c r="A113" s="80"/>
      <c r="B113" s="80"/>
      <c r="C113" s="80"/>
      <c r="D113" s="80"/>
      <c r="E113" s="80"/>
      <c r="F113" s="80"/>
      <c r="G113" s="80"/>
      <c r="H113" s="80"/>
      <c r="I113" s="80"/>
      <c r="J113" s="80"/>
    </row>
  </sheetData>
  <sheetProtection algorithmName="SHA-512" hashValue="Q6Oo+kS+ED+xfoOGCMDfuZH2THo7h6Kf7bPWRFWpqvyedtHtjhYz9MS324dFJaotAUg+ZhN8eZe/K94sD1W8Jg==" saltValue="367b3wTK9MNDNptU5H3vnA==" spinCount="100000" sheet="1" objects="1" scenarios="1" selectLockedCells="1"/>
  <mergeCells count="21">
    <mergeCell ref="N4:Y4"/>
    <mergeCell ref="A35:B35"/>
    <mergeCell ref="A58:B61"/>
    <mergeCell ref="D3:K4"/>
    <mergeCell ref="H6:K6"/>
    <mergeCell ref="A24:B26"/>
    <mergeCell ref="A16:B22"/>
    <mergeCell ref="A6:B6"/>
    <mergeCell ref="D10:K11"/>
    <mergeCell ref="A8:B9"/>
    <mergeCell ref="H50:H52"/>
    <mergeCell ref="D47:K48"/>
    <mergeCell ref="D50:D52"/>
    <mergeCell ref="F50:F52"/>
    <mergeCell ref="A50:B56"/>
    <mergeCell ref="D54:D56"/>
    <mergeCell ref="D6:F6"/>
    <mergeCell ref="F54:F56"/>
    <mergeCell ref="D34:K40"/>
    <mergeCell ref="J50:J52"/>
    <mergeCell ref="D68:K74"/>
  </mergeCells>
  <conditionalFormatting sqref="H21">
    <cfRule type="cellIs" dxfId="1" priority="3" operator="greaterThan">
      <formula>$J$21</formula>
    </cfRule>
  </conditionalFormatting>
  <conditionalFormatting sqref="J17">
    <cfRule type="cellIs" dxfId="0" priority="1" operator="greaterThan">
      <formula>$J$14+3</formula>
    </cfRule>
  </conditionalFormatting>
  <hyperlinks>
    <hyperlink ref="F50:F52" location="AAC1_2016!A1" display="Aviso 01/SAMA2020/2016" xr:uid="{00000000-0004-0000-0000-000001000000}"/>
    <hyperlink ref="D50:D52" location="AAC1_2015!A1" display="Aviso 01/SAMA2020/2015" xr:uid="{00000000-0004-0000-0000-000002000000}"/>
    <hyperlink ref="F8" location="ROSTO!A15" display="PREENCHA ESTA SECÇÃO" xr:uid="{DD4053F5-6C80-451A-8DC8-EF61F53342F5}"/>
    <hyperlink ref="J8" location="ROSTO!D56" display="ROSTO!D56" xr:uid="{6D4B245C-9709-4FEB-AAFA-456E630D99A0}"/>
    <hyperlink ref="H50:H52" location="AAC2_2016!A1" display="Aviso 02/SAMA2020/2016" xr:uid="{00000000-0004-0000-0000-000008000000}"/>
    <hyperlink ref="J50:J52" location="AAC1_2017!A1" display="Aviso 01/SAMA2020/2017" xr:uid="{44CE21CD-89B4-437B-8C56-FE599C21F7EF}"/>
    <hyperlink ref="D54:D56" location="AAC1_2018!A1" display="Aviso 01/SAMA2020/2018" xr:uid="{A318D580-CD4A-4B2C-9188-DFC529E49750}"/>
    <hyperlink ref="F54:F56" location="AAC2_2018!A1" display="Aviso 02/SAMA2020/2018" xr:uid="{CD635835-7B07-4887-A546-E816247AD3B8}"/>
  </hyperlinks>
  <pageMargins left="0.7" right="0.7" top="0.75" bottom="0.75" header="0.3" footer="0.3"/>
  <pageSetup paperSize="9" orientation="portrait" r:id="rId1"/>
  <ignoredErrors>
    <ignoredError sqref="N14 N16 N18 N19:N20 O19:O20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6438FA-0D81-47DF-AD20-963D416E6930}">
          <x14:formula1>
            <xm:f>Auxiliar!$H$8:$H$9</xm:f>
          </x14:formula1>
          <xm:sqref>E8 I8 B34 B68</xm:sqref>
        </x14:dataValidation>
        <x14:dataValidation type="list" allowBlank="1" showInputMessage="1" showErrorMessage="1" xr:uid="{1CA43A62-76CE-4628-96D1-221E629D0156}">
          <x14:formula1>
            <xm:f>Avisos!$A:$A</xm:f>
          </x14:formula1>
          <xm:sqref>D6:F6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51"/>
  <dimension ref="A1:S34"/>
  <sheetViews>
    <sheetView topLeftCell="E1" workbookViewId="0">
      <selection activeCell="H10" sqref="H10"/>
    </sheetView>
  </sheetViews>
  <sheetFormatPr defaultRowHeight="14.5" x14ac:dyDescent="0.35"/>
  <cols>
    <col min="2" max="2" width="91.7265625" customWidth="1"/>
    <col min="4" max="4" width="37.7265625" customWidth="1"/>
    <col min="5" max="5" width="2.1796875" customWidth="1"/>
    <col min="6" max="6" width="50.26953125" customWidth="1"/>
    <col min="7" max="7" width="3.81640625" customWidth="1"/>
    <col min="9" max="9" width="3.453125" customWidth="1"/>
    <col min="13" max="14" width="10.453125" bestFit="1" customWidth="1"/>
    <col min="18" max="18" width="15.1796875" customWidth="1"/>
    <col min="19" max="24" width="12.26953125" customWidth="1"/>
  </cols>
  <sheetData>
    <row r="1" spans="1:19" ht="43.5" x14ac:dyDescent="0.35">
      <c r="A1" s="4" t="s">
        <v>13</v>
      </c>
      <c r="B1" s="15" t="s">
        <v>12</v>
      </c>
      <c r="C1" s="15"/>
      <c r="D1" s="35" t="s">
        <v>101</v>
      </c>
      <c r="E1" t="s">
        <v>112</v>
      </c>
      <c r="F1" t="s">
        <v>128</v>
      </c>
      <c r="H1" t="s">
        <v>153</v>
      </c>
      <c r="J1" t="s">
        <v>163</v>
      </c>
      <c r="L1" t="s">
        <v>0</v>
      </c>
      <c r="R1" s="49"/>
      <c r="S1" s="50" t="s">
        <v>176</v>
      </c>
    </row>
    <row r="2" spans="1:19" x14ac:dyDescent="0.35">
      <c r="A2" s="4" t="s">
        <v>14</v>
      </c>
      <c r="B2" s="15" t="s">
        <v>10</v>
      </c>
      <c r="C2" s="15"/>
      <c r="D2" s="35" t="s">
        <v>102</v>
      </c>
      <c r="E2" t="s">
        <v>113</v>
      </c>
      <c r="F2" t="s">
        <v>129</v>
      </c>
      <c r="H2" t="s">
        <v>154</v>
      </c>
      <c r="J2" t="s">
        <v>164</v>
      </c>
      <c r="L2" t="s">
        <v>2</v>
      </c>
      <c r="M2" s="47">
        <v>43571</v>
      </c>
      <c r="N2" s="47">
        <v>43917</v>
      </c>
      <c r="R2" s="51" t="s">
        <v>177</v>
      </c>
      <c r="S2" s="52">
        <v>42489</v>
      </c>
    </row>
    <row r="3" spans="1:19" x14ac:dyDescent="0.35">
      <c r="A3" s="4" t="s">
        <v>15</v>
      </c>
      <c r="B3" s="15" t="s">
        <v>11</v>
      </c>
      <c r="C3" s="15"/>
      <c r="D3" s="35" t="s">
        <v>86</v>
      </c>
      <c r="F3" t="s">
        <v>130</v>
      </c>
      <c r="H3" t="s">
        <v>155</v>
      </c>
      <c r="J3" s="46" t="s">
        <v>166</v>
      </c>
      <c r="R3" s="51" t="s">
        <v>178</v>
      </c>
      <c r="S3" s="52">
        <v>42489</v>
      </c>
    </row>
    <row r="4" spans="1:19" x14ac:dyDescent="0.35">
      <c r="A4" s="4" t="s">
        <v>16</v>
      </c>
      <c r="B4" s="15" t="s">
        <v>17</v>
      </c>
      <c r="C4" s="15"/>
      <c r="D4" s="35" t="s">
        <v>88</v>
      </c>
      <c r="F4" t="s">
        <v>131</v>
      </c>
      <c r="H4" t="s">
        <v>156</v>
      </c>
      <c r="J4" t="s">
        <v>165</v>
      </c>
      <c r="R4" s="51" t="s">
        <v>179</v>
      </c>
      <c r="S4" s="52">
        <v>42670</v>
      </c>
    </row>
    <row r="5" spans="1:19" x14ac:dyDescent="0.35">
      <c r="A5" s="4" t="s">
        <v>18</v>
      </c>
      <c r="B5" s="15" t="s">
        <v>19</v>
      </c>
      <c r="C5" s="15"/>
      <c r="D5" s="35" t="s">
        <v>89</v>
      </c>
      <c r="F5" t="s">
        <v>132</v>
      </c>
      <c r="H5" t="s">
        <v>157</v>
      </c>
      <c r="R5" s="51" t="s">
        <v>180</v>
      </c>
      <c r="S5" s="52">
        <v>42738</v>
      </c>
    </row>
    <row r="6" spans="1:19" x14ac:dyDescent="0.35">
      <c r="A6" s="4" t="s">
        <v>20</v>
      </c>
      <c r="B6" s="15" t="s">
        <v>21</v>
      </c>
      <c r="C6" s="15"/>
      <c r="D6" s="35" t="s">
        <v>85</v>
      </c>
      <c r="F6" t="s">
        <v>133</v>
      </c>
      <c r="R6" s="51" t="s">
        <v>181</v>
      </c>
      <c r="S6" s="52">
        <v>43004</v>
      </c>
    </row>
    <row r="7" spans="1:19" x14ac:dyDescent="0.35">
      <c r="A7" s="4" t="s">
        <v>22</v>
      </c>
      <c r="B7" s="15" t="s">
        <v>23</v>
      </c>
      <c r="C7" s="15"/>
      <c r="D7" s="35" t="s">
        <v>74</v>
      </c>
      <c r="F7" t="s">
        <v>134</v>
      </c>
      <c r="R7" s="51" t="s">
        <v>182</v>
      </c>
      <c r="S7" s="52">
        <v>43138</v>
      </c>
    </row>
    <row r="8" spans="1:19" x14ac:dyDescent="0.35">
      <c r="A8" s="4" t="s">
        <v>24</v>
      </c>
      <c r="B8" s="15" t="s">
        <v>25</v>
      </c>
      <c r="C8" s="15"/>
      <c r="D8" s="35" t="s">
        <v>91</v>
      </c>
      <c r="F8" t="s">
        <v>135</v>
      </c>
      <c r="H8" t="s">
        <v>200</v>
      </c>
      <c r="R8" s="51" t="s">
        <v>183</v>
      </c>
      <c r="S8" s="52">
        <v>43298</v>
      </c>
    </row>
    <row r="9" spans="1:19" x14ac:dyDescent="0.35">
      <c r="A9" s="36">
        <v>110</v>
      </c>
      <c r="B9" s="37" t="s">
        <v>110</v>
      </c>
      <c r="C9" s="33"/>
      <c r="D9" s="35" t="s">
        <v>92</v>
      </c>
      <c r="F9" t="s">
        <v>136</v>
      </c>
      <c r="H9" t="s">
        <v>201</v>
      </c>
      <c r="R9" s="51" t="s">
        <v>184</v>
      </c>
      <c r="S9" s="52">
        <v>43543</v>
      </c>
    </row>
    <row r="10" spans="1:19" x14ac:dyDescent="0.35">
      <c r="A10" s="4" t="s">
        <v>26</v>
      </c>
      <c r="B10" s="15" t="s">
        <v>27</v>
      </c>
      <c r="C10" s="15"/>
      <c r="D10" s="35" t="s">
        <v>87</v>
      </c>
      <c r="F10" t="s">
        <v>137</v>
      </c>
      <c r="R10" s="51" t="s">
        <v>185</v>
      </c>
      <c r="S10" s="52">
        <v>43913</v>
      </c>
    </row>
    <row r="11" spans="1:19" x14ac:dyDescent="0.35">
      <c r="A11" s="5" t="s">
        <v>31</v>
      </c>
      <c r="B11" s="15" t="s">
        <v>32</v>
      </c>
      <c r="C11" s="15"/>
      <c r="D11" s="35" t="s">
        <v>103</v>
      </c>
      <c r="F11" t="s">
        <v>138</v>
      </c>
      <c r="R11" s="51" t="s">
        <v>186</v>
      </c>
      <c r="S11" s="52">
        <v>43725</v>
      </c>
    </row>
    <row r="12" spans="1:19" x14ac:dyDescent="0.35">
      <c r="D12" s="35" t="s">
        <v>104</v>
      </c>
      <c r="F12" t="s">
        <v>139</v>
      </c>
      <c r="R12" s="51" t="s">
        <v>187</v>
      </c>
      <c r="S12" s="52">
        <v>43977</v>
      </c>
    </row>
    <row r="13" spans="1:19" x14ac:dyDescent="0.35">
      <c r="D13" s="35" t="s">
        <v>94</v>
      </c>
      <c r="F13" t="s">
        <v>140</v>
      </c>
      <c r="R13" s="51" t="s">
        <v>188</v>
      </c>
      <c r="S13" s="52">
        <v>43991</v>
      </c>
    </row>
    <row r="14" spans="1:19" x14ac:dyDescent="0.35">
      <c r="D14" s="35" t="s">
        <v>107</v>
      </c>
      <c r="F14" t="s">
        <v>141</v>
      </c>
      <c r="R14" s="51" t="s">
        <v>189</v>
      </c>
      <c r="S14" s="52">
        <v>44110</v>
      </c>
    </row>
    <row r="15" spans="1:19" x14ac:dyDescent="0.35">
      <c r="D15" s="35" t="s">
        <v>75</v>
      </c>
      <c r="F15" t="s">
        <v>142</v>
      </c>
      <c r="R15" s="53"/>
    </row>
    <row r="16" spans="1:19" x14ac:dyDescent="0.35">
      <c r="D16" s="35" t="s">
        <v>76</v>
      </c>
      <c r="F16" t="s">
        <v>143</v>
      </c>
    </row>
    <row r="17" spans="4:6" x14ac:dyDescent="0.35">
      <c r="D17" s="35" t="s">
        <v>77</v>
      </c>
      <c r="F17" t="s">
        <v>144</v>
      </c>
    </row>
    <row r="18" spans="4:6" x14ac:dyDescent="0.35">
      <c r="D18" s="35" t="s">
        <v>78</v>
      </c>
      <c r="F18" t="s">
        <v>145</v>
      </c>
    </row>
    <row r="19" spans="4:6" x14ac:dyDescent="0.35">
      <c r="D19" s="35" t="s">
        <v>79</v>
      </c>
      <c r="F19" t="s">
        <v>146</v>
      </c>
    </row>
    <row r="20" spans="4:6" x14ac:dyDescent="0.35">
      <c r="D20" s="35" t="s">
        <v>80</v>
      </c>
      <c r="F20" t="s">
        <v>147</v>
      </c>
    </row>
    <row r="21" spans="4:6" x14ac:dyDescent="0.35">
      <c r="D21" s="35" t="s">
        <v>81</v>
      </c>
      <c r="F21" t="s">
        <v>148</v>
      </c>
    </row>
    <row r="22" spans="4:6" x14ac:dyDescent="0.35">
      <c r="D22" s="35" t="s">
        <v>82</v>
      </c>
      <c r="F22" t="s">
        <v>149</v>
      </c>
    </row>
    <row r="23" spans="4:6" x14ac:dyDescent="0.35">
      <c r="D23" s="35" t="s">
        <v>83</v>
      </c>
      <c r="F23" t="s">
        <v>150</v>
      </c>
    </row>
    <row r="24" spans="4:6" x14ac:dyDescent="0.35">
      <c r="D24" s="35" t="s">
        <v>84</v>
      </c>
      <c r="F24" t="s">
        <v>151</v>
      </c>
    </row>
    <row r="25" spans="4:6" x14ac:dyDescent="0.35">
      <c r="D25" s="35" t="s">
        <v>90</v>
      </c>
      <c r="F25" t="s">
        <v>152</v>
      </c>
    </row>
    <row r="26" spans="4:6" x14ac:dyDescent="0.35">
      <c r="D26" s="35" t="s">
        <v>93</v>
      </c>
    </row>
    <row r="27" spans="4:6" x14ac:dyDescent="0.35">
      <c r="D27" s="35" t="s">
        <v>95</v>
      </c>
    </row>
    <row r="28" spans="4:6" x14ac:dyDescent="0.35">
      <c r="D28" s="35" t="s">
        <v>96</v>
      </c>
    </row>
    <row r="29" spans="4:6" x14ac:dyDescent="0.35">
      <c r="D29" s="35" t="s">
        <v>97</v>
      </c>
    </row>
    <row r="30" spans="4:6" x14ac:dyDescent="0.35">
      <c r="D30" s="35" t="s">
        <v>98</v>
      </c>
    </row>
    <row r="31" spans="4:6" x14ac:dyDescent="0.35">
      <c r="D31" s="35" t="s">
        <v>99</v>
      </c>
    </row>
    <row r="32" spans="4:6" x14ac:dyDescent="0.35">
      <c r="D32" s="35" t="s">
        <v>100</v>
      </c>
    </row>
    <row r="33" spans="4:4" x14ac:dyDescent="0.35">
      <c r="D33" s="35" t="s">
        <v>105</v>
      </c>
    </row>
    <row r="34" spans="4:4" x14ac:dyDescent="0.35">
      <c r="D34" s="35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D183-0AAF-445D-8675-28592FB36477}">
  <sheetPr>
    <tabColor theme="4" tint="-0.499984740745262"/>
  </sheetPr>
  <dimension ref="B1:AX36"/>
  <sheetViews>
    <sheetView zoomScaleNormal="100" workbookViewId="0">
      <selection activeCell="N16" sqref="N16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9.81640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92" t="s">
        <v>116</v>
      </c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V1" s="192" t="s">
        <v>115</v>
      </c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K1" s="193" t="s">
        <v>114</v>
      </c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</row>
    <row r="2" spans="2:50" ht="6.75" customHeight="1" x14ac:dyDescent="0.35"/>
    <row r="3" spans="2:50" ht="21.75" customHeight="1" x14ac:dyDescent="0.35">
      <c r="B3" s="194" t="s">
        <v>222</v>
      </c>
      <c r="C3" s="194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AK3" s="121" t="s">
        <v>118</v>
      </c>
      <c r="AL3" s="122" t="str">
        <f>IF(U6&gt;0,"Sim","Não")</f>
        <v>Sim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195" t="s">
        <v>158</v>
      </c>
      <c r="C5" s="196"/>
      <c r="E5" s="197" t="s">
        <v>109</v>
      </c>
      <c r="F5" s="198" t="s">
        <v>3</v>
      </c>
      <c r="G5" s="197" t="s">
        <v>123</v>
      </c>
      <c r="H5" s="197" t="s">
        <v>124</v>
      </c>
      <c r="I5" s="116"/>
      <c r="J5" s="197" t="s">
        <v>125</v>
      </c>
      <c r="K5" s="197" t="s">
        <v>126</v>
      </c>
      <c r="L5" s="197" t="s">
        <v>33</v>
      </c>
      <c r="M5" s="197" t="s">
        <v>34</v>
      </c>
      <c r="N5" s="199" t="s">
        <v>122</v>
      </c>
      <c r="O5" s="188" t="s">
        <v>108</v>
      </c>
      <c r="P5" s="188" t="s">
        <v>6</v>
      </c>
      <c r="Q5" s="186" t="s">
        <v>7</v>
      </c>
      <c r="R5" s="188" t="s">
        <v>8</v>
      </c>
      <c r="S5" s="188" t="s">
        <v>9</v>
      </c>
      <c r="T5" s="190" t="s">
        <v>127</v>
      </c>
      <c r="V5" s="182" t="s">
        <v>35</v>
      </c>
      <c r="W5" s="182" t="s">
        <v>4</v>
      </c>
      <c r="X5" s="182"/>
      <c r="Y5" s="182"/>
      <c r="Z5" s="182"/>
      <c r="AA5" s="182" t="s">
        <v>5</v>
      </c>
      <c r="AB5" s="182"/>
      <c r="AC5" s="182" t="s">
        <v>36</v>
      </c>
      <c r="AD5" s="182"/>
      <c r="AE5" s="182"/>
      <c r="AF5" s="183" t="s">
        <v>37</v>
      </c>
      <c r="AG5" s="183"/>
      <c r="AH5" s="184" t="s">
        <v>120</v>
      </c>
      <c r="AI5" s="184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68"/>
      <c r="C6" s="167"/>
      <c r="E6" s="197"/>
      <c r="F6" s="198"/>
      <c r="G6" s="197"/>
      <c r="H6" s="197"/>
      <c r="I6" s="116" t="s">
        <v>111</v>
      </c>
      <c r="J6" s="197"/>
      <c r="K6" s="197"/>
      <c r="L6" s="197"/>
      <c r="M6" s="197"/>
      <c r="N6" s="200"/>
      <c r="O6" s="189"/>
      <c r="P6" s="189"/>
      <c r="Q6" s="187"/>
      <c r="R6" s="189"/>
      <c r="S6" s="189"/>
      <c r="T6" s="191"/>
      <c r="U6" s="40">
        <f>SUM(U7:U36)</f>
        <v>1</v>
      </c>
      <c r="V6" s="182"/>
      <c r="W6" s="182"/>
      <c r="X6" s="182"/>
      <c r="Y6" s="182"/>
      <c r="Z6" s="182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185"/>
      <c r="AI6" s="185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69"/>
      <c r="C7" s="170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155</v>
      </c>
      <c r="U7" s="40">
        <f>IF(T7="Lisboa",1,IF(T7="Algarve",1,0))</f>
        <v>1</v>
      </c>
      <c r="V7" s="139">
        <v>101</v>
      </c>
      <c r="W7" s="171" t="s">
        <v>12</v>
      </c>
      <c r="X7" s="171"/>
      <c r="Y7" s="171"/>
      <c r="Z7" s="171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 t="shared" ref="AF7:AF13" si="3"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4">AM8+AM9</f>
        <v>#DIV/0!</v>
      </c>
      <c r="AN7" s="125" t="e">
        <f t="shared" si="4"/>
        <v>#DIV/0!</v>
      </c>
      <c r="AO7" s="125" t="e">
        <f t="shared" si="4"/>
        <v>#DIV/0!</v>
      </c>
      <c r="AP7" s="125" t="e">
        <f t="shared" si="4"/>
        <v>#DIV/0!</v>
      </c>
      <c r="AQ7" s="125" t="e">
        <f t="shared" si="4"/>
        <v>#DIV/0!</v>
      </c>
      <c r="AR7" s="125" t="e">
        <f t="shared" si="4"/>
        <v>#DIV/0!</v>
      </c>
      <c r="AS7" s="125" t="e">
        <f t="shared" si="4"/>
        <v>#DIV/0!</v>
      </c>
      <c r="AT7" s="125" t="e">
        <f t="shared" si="4"/>
        <v>#DIV/0!</v>
      </c>
      <c r="AU7" s="125" t="e">
        <f t="shared" si="4"/>
        <v>#DIV/0!</v>
      </c>
      <c r="AV7" s="125" t="e">
        <f t="shared" si="4"/>
        <v>#DIV/0!</v>
      </c>
      <c r="AW7" s="125" t="e">
        <f t="shared" si="4"/>
        <v>#DIV/0!</v>
      </c>
      <c r="AX7" s="126" t="e">
        <f>AW7/$AW$10</f>
        <v>#DIV/0!</v>
      </c>
    </row>
    <row r="8" spans="2:50" ht="15" customHeight="1" x14ac:dyDescent="0.35">
      <c r="B8" s="166" t="s">
        <v>159</v>
      </c>
      <c r="C8" s="167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5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6">IF(T8="Lisboa",1,IF(T8="Algarve",1,0))</f>
        <v>0</v>
      </c>
      <c r="V8" s="139">
        <v>102</v>
      </c>
      <c r="W8" s="171" t="s">
        <v>10</v>
      </c>
      <c r="X8" s="171"/>
      <c r="Y8" s="171"/>
      <c r="Z8" s="171"/>
      <c r="AA8" s="13">
        <f t="shared" ref="AA8:AA16" si="7">SUMIF($N$7:$N$37,W8,$K$7:$K$37)</f>
        <v>0</v>
      </c>
      <c r="AB8" s="14" t="e">
        <f t="shared" si="2"/>
        <v>#DIV/0!</v>
      </c>
      <c r="AC8" s="7"/>
      <c r="AD8" s="7"/>
      <c r="AE8" s="7"/>
      <c r="AF8" s="13">
        <f t="shared" si="3"/>
        <v>0</v>
      </c>
      <c r="AG8" s="14" t="e">
        <f t="shared" ref="AG8:AG19" si="8">AF8/$AF$20</f>
        <v>#DIV/0!</v>
      </c>
      <c r="AH8" s="140"/>
      <c r="AI8" s="13">
        <f t="shared" ref="AI8:AI19" si="9">AA8-AF8</f>
        <v>0</v>
      </c>
      <c r="AJ8" s="32"/>
      <c r="AK8" s="143" t="s">
        <v>47</v>
      </c>
      <c r="AL8" s="12" t="e">
        <f t="shared" ref="AL8:AV8" si="10">IF($AL$3="Sim",AL12*0.33,0)*($AW$10/$AW$12)</f>
        <v>#DIV/0!</v>
      </c>
      <c r="AM8" s="12" t="e">
        <f t="shared" si="10"/>
        <v>#DIV/0!</v>
      </c>
      <c r="AN8" s="12" t="e">
        <f t="shared" si="10"/>
        <v>#DIV/0!</v>
      </c>
      <c r="AO8" s="12" t="e">
        <f t="shared" si="10"/>
        <v>#DIV/0!</v>
      </c>
      <c r="AP8" s="12" t="e">
        <f t="shared" si="10"/>
        <v>#DIV/0!</v>
      </c>
      <c r="AQ8" s="12" t="e">
        <f t="shared" si="10"/>
        <v>#DIV/0!</v>
      </c>
      <c r="AR8" s="12" t="e">
        <f t="shared" si="10"/>
        <v>#DIV/0!</v>
      </c>
      <c r="AS8" s="12" t="e">
        <f t="shared" si="10"/>
        <v>#DIV/0!</v>
      </c>
      <c r="AT8" s="12" t="e">
        <f t="shared" si="10"/>
        <v>#DIV/0!</v>
      </c>
      <c r="AU8" s="12" t="e">
        <f t="shared" si="10"/>
        <v>#DIV/0!</v>
      </c>
      <c r="AV8" s="12" t="e">
        <f t="shared" si="10"/>
        <v>#DIV/0!</v>
      </c>
      <c r="AW8" s="125" t="e">
        <f t="shared" ref="AW8:AW12" si="11">SUM(AL8:AV8)</f>
        <v>#DIV/0!</v>
      </c>
      <c r="AX8" s="126" t="e">
        <f>AW8/$AW$10</f>
        <v>#DIV/0!</v>
      </c>
    </row>
    <row r="9" spans="2:50" ht="15" customHeight="1" x14ac:dyDescent="0.35">
      <c r="B9" s="168"/>
      <c r="C9" s="167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5"/>
        <v>NÃO APLICÁVEL</v>
      </c>
      <c r="N9" s="141"/>
      <c r="O9" s="37"/>
      <c r="P9" s="142"/>
      <c r="Q9" s="37"/>
      <c r="R9" s="142"/>
      <c r="S9" s="137"/>
      <c r="T9" s="138"/>
      <c r="U9" s="40">
        <f t="shared" si="6"/>
        <v>0</v>
      </c>
      <c r="V9" s="139">
        <v>103</v>
      </c>
      <c r="W9" s="171" t="s">
        <v>11</v>
      </c>
      <c r="X9" s="171"/>
      <c r="Y9" s="171"/>
      <c r="Z9" s="171"/>
      <c r="AA9" s="13">
        <f t="shared" si="7"/>
        <v>0</v>
      </c>
      <c r="AB9" s="14" t="e">
        <f t="shared" si="2"/>
        <v>#DIV/0!</v>
      </c>
      <c r="AC9" s="7"/>
      <c r="AD9" s="7"/>
      <c r="AE9" s="7"/>
      <c r="AF9" s="13">
        <f t="shared" si="3"/>
        <v>0</v>
      </c>
      <c r="AG9" s="14" t="e">
        <f t="shared" si="8"/>
        <v>#DIV/0!</v>
      </c>
      <c r="AH9" s="140"/>
      <c r="AI9" s="13">
        <f t="shared" si="9"/>
        <v>0</v>
      </c>
      <c r="AJ9" s="32"/>
      <c r="AK9" s="144" t="s">
        <v>117</v>
      </c>
      <c r="AL9" s="12" t="e">
        <f t="shared" ref="AL9:AV9" si="12">IF($AL$3="Sim",AL12*0.1005,AL12*0.15)*($AW$10/$AW$12)</f>
        <v>#DIV/0!</v>
      </c>
      <c r="AM9" s="12" t="e">
        <f t="shared" si="12"/>
        <v>#DIV/0!</v>
      </c>
      <c r="AN9" s="12" t="e">
        <f t="shared" si="12"/>
        <v>#DIV/0!</v>
      </c>
      <c r="AO9" s="12" t="e">
        <f t="shared" si="12"/>
        <v>#DIV/0!</v>
      </c>
      <c r="AP9" s="12" t="e">
        <f t="shared" si="12"/>
        <v>#DIV/0!</v>
      </c>
      <c r="AQ9" s="12" t="e">
        <f t="shared" si="12"/>
        <v>#DIV/0!</v>
      </c>
      <c r="AR9" s="12" t="e">
        <f t="shared" si="12"/>
        <v>#DIV/0!</v>
      </c>
      <c r="AS9" s="12" t="e">
        <f t="shared" si="12"/>
        <v>#DIV/0!</v>
      </c>
      <c r="AT9" s="12" t="e">
        <f t="shared" si="12"/>
        <v>#DIV/0!</v>
      </c>
      <c r="AU9" s="12" t="e">
        <f t="shared" si="12"/>
        <v>#DIV/0!</v>
      </c>
      <c r="AV9" s="12" t="e">
        <f t="shared" si="12"/>
        <v>#DIV/0!</v>
      </c>
      <c r="AW9" s="125" t="e">
        <f t="shared" si="11"/>
        <v>#DIV/0!</v>
      </c>
      <c r="AX9" s="126" t="e">
        <f>AW9/$AW$10</f>
        <v>#DIV/0!</v>
      </c>
    </row>
    <row r="10" spans="2:50" ht="15" customHeight="1" x14ac:dyDescent="0.35">
      <c r="B10" s="169"/>
      <c r="C10" s="170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5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6"/>
        <v>0</v>
      </c>
      <c r="V10" s="139">
        <v>104</v>
      </c>
      <c r="W10" s="171" t="s">
        <v>17</v>
      </c>
      <c r="X10" s="171"/>
      <c r="Y10" s="171"/>
      <c r="Z10" s="171"/>
      <c r="AA10" s="13">
        <f t="shared" si="7"/>
        <v>0</v>
      </c>
      <c r="AB10" s="14" t="e">
        <f t="shared" si="2"/>
        <v>#DIV/0!</v>
      </c>
      <c r="AC10" s="7"/>
      <c r="AD10" s="7"/>
      <c r="AE10" s="7"/>
      <c r="AF10" s="13">
        <f t="shared" si="3"/>
        <v>0</v>
      </c>
      <c r="AG10" s="14" t="e">
        <f t="shared" si="8"/>
        <v>#DIV/0!</v>
      </c>
      <c r="AH10" s="140"/>
      <c r="AI10" s="13">
        <f t="shared" si="9"/>
        <v>0</v>
      </c>
      <c r="AJ10" s="32"/>
      <c r="AK10" s="145" t="s">
        <v>48</v>
      </c>
      <c r="AL10" s="125" t="e">
        <f t="shared" ref="AL10:AV10" si="13">AL7+AL6</f>
        <v>#DIV/0!</v>
      </c>
      <c r="AM10" s="125" t="e">
        <f t="shared" si="13"/>
        <v>#DIV/0!</v>
      </c>
      <c r="AN10" s="125" t="e">
        <f t="shared" si="13"/>
        <v>#DIV/0!</v>
      </c>
      <c r="AO10" s="125" t="e">
        <f t="shared" si="13"/>
        <v>#DIV/0!</v>
      </c>
      <c r="AP10" s="125" t="e">
        <f t="shared" si="13"/>
        <v>#DIV/0!</v>
      </c>
      <c r="AQ10" s="125" t="e">
        <f t="shared" si="13"/>
        <v>#DIV/0!</v>
      </c>
      <c r="AR10" s="125" t="e">
        <f t="shared" si="13"/>
        <v>#DIV/0!</v>
      </c>
      <c r="AS10" s="125" t="e">
        <f t="shared" si="13"/>
        <v>#DIV/0!</v>
      </c>
      <c r="AT10" s="125" t="e">
        <f t="shared" si="13"/>
        <v>#DIV/0!</v>
      </c>
      <c r="AU10" s="125" t="e">
        <f t="shared" si="13"/>
        <v>#DIV/0!</v>
      </c>
      <c r="AV10" s="125" t="e">
        <f t="shared" si="13"/>
        <v>#DIV/0!</v>
      </c>
      <c r="AW10" s="125">
        <f>AF20</f>
        <v>0</v>
      </c>
      <c r="AX10" s="126">
        <v>1</v>
      </c>
    </row>
    <row r="11" spans="2:50" x14ac:dyDescent="0.35">
      <c r="B11" s="178" t="s">
        <v>51</v>
      </c>
      <c r="C11" s="179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5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6"/>
        <v>0</v>
      </c>
      <c r="V11" s="139">
        <v>105</v>
      </c>
      <c r="W11" s="171" t="s">
        <v>19</v>
      </c>
      <c r="X11" s="171"/>
      <c r="Y11" s="171"/>
      <c r="Z11" s="171"/>
      <c r="AA11" s="13">
        <f t="shared" si="7"/>
        <v>0</v>
      </c>
      <c r="AB11" s="14" t="e">
        <f t="shared" si="2"/>
        <v>#DIV/0!</v>
      </c>
      <c r="AC11" s="7"/>
      <c r="AD11" s="7"/>
      <c r="AE11" s="7"/>
      <c r="AF11" s="13">
        <f t="shared" si="3"/>
        <v>0</v>
      </c>
      <c r="AG11" s="14" t="e">
        <f t="shared" si="8"/>
        <v>#DIV/0!</v>
      </c>
      <c r="AH11" s="140"/>
      <c r="AI11" s="13">
        <f t="shared" si="9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1"/>
        <v>0</v>
      </c>
      <c r="AX11" s="126"/>
    </row>
    <row r="12" spans="2:50" x14ac:dyDescent="0.35">
      <c r="B12" s="180"/>
      <c r="C12" s="181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5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6"/>
        <v>0</v>
      </c>
      <c r="V12" s="139">
        <v>106</v>
      </c>
      <c r="W12" s="171" t="s">
        <v>21</v>
      </c>
      <c r="X12" s="171"/>
      <c r="Y12" s="171"/>
      <c r="Z12" s="171"/>
      <c r="AA12" s="13">
        <f t="shared" si="7"/>
        <v>0</v>
      </c>
      <c r="AB12" s="14" t="e">
        <f t="shared" si="2"/>
        <v>#DIV/0!</v>
      </c>
      <c r="AC12" s="7"/>
      <c r="AD12" s="7"/>
      <c r="AE12" s="7"/>
      <c r="AF12" s="13">
        <f t="shared" si="3"/>
        <v>0</v>
      </c>
      <c r="AG12" s="14" t="e">
        <f t="shared" si="8"/>
        <v>#DIV/0!</v>
      </c>
      <c r="AH12" s="140"/>
      <c r="AI12" s="13">
        <f t="shared" si="9"/>
        <v>0</v>
      </c>
      <c r="AJ12" s="32"/>
      <c r="AK12" s="145" t="s">
        <v>50</v>
      </c>
      <c r="AL12" s="125">
        <f t="shared" ref="AL12:AV12" si="14">SUMIF($I$7:$I$37,AL5,$K$7:$K$37)</f>
        <v>0</v>
      </c>
      <c r="AM12" s="125">
        <f t="shared" si="14"/>
        <v>0</v>
      </c>
      <c r="AN12" s="125">
        <f t="shared" si="14"/>
        <v>0</v>
      </c>
      <c r="AO12" s="125">
        <f t="shared" si="14"/>
        <v>0</v>
      </c>
      <c r="AP12" s="125">
        <f t="shared" si="14"/>
        <v>0</v>
      </c>
      <c r="AQ12" s="125">
        <f t="shared" si="14"/>
        <v>0</v>
      </c>
      <c r="AR12" s="125">
        <f t="shared" si="14"/>
        <v>0</v>
      </c>
      <c r="AS12" s="125">
        <f t="shared" si="14"/>
        <v>0</v>
      </c>
      <c r="AT12" s="125">
        <f t="shared" si="14"/>
        <v>0</v>
      </c>
      <c r="AU12" s="125">
        <f t="shared" si="14"/>
        <v>0</v>
      </c>
      <c r="AV12" s="125">
        <f t="shared" si="14"/>
        <v>0</v>
      </c>
      <c r="AW12" s="125">
        <f t="shared" si="11"/>
        <v>0</v>
      </c>
      <c r="AX12" s="126"/>
    </row>
    <row r="13" spans="2:50" ht="15" customHeight="1" x14ac:dyDescent="0.35">
      <c r="B13" s="41" t="s">
        <v>25</v>
      </c>
      <c r="C13" s="42">
        <f>AA14-AF14</f>
        <v>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5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6"/>
        <v>0</v>
      </c>
      <c r="V13" s="139">
        <v>107</v>
      </c>
      <c r="W13" s="171" t="s">
        <v>23</v>
      </c>
      <c r="X13" s="171"/>
      <c r="Y13" s="171"/>
      <c r="Z13" s="171"/>
      <c r="AA13" s="13">
        <f t="shared" si="7"/>
        <v>0</v>
      </c>
      <c r="AB13" s="14" t="e">
        <f t="shared" si="2"/>
        <v>#DIV/0!</v>
      </c>
      <c r="AC13" s="7"/>
      <c r="AD13" s="7"/>
      <c r="AE13" s="7"/>
      <c r="AF13" s="13">
        <f t="shared" si="3"/>
        <v>0</v>
      </c>
      <c r="AG13" s="14" t="e">
        <f t="shared" si="8"/>
        <v>#DIV/0!</v>
      </c>
      <c r="AH13" s="140"/>
      <c r="AI13" s="13">
        <f t="shared" si="9"/>
        <v>0</v>
      </c>
      <c r="AJ13" s="32"/>
    </row>
    <row r="14" spans="2:50" x14ac:dyDescent="0.35">
      <c r="B14" s="41"/>
      <c r="C14" s="42"/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5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6"/>
        <v>0</v>
      </c>
      <c r="V14" s="139">
        <v>108</v>
      </c>
      <c r="W14" s="171" t="s">
        <v>25</v>
      </c>
      <c r="X14" s="171"/>
      <c r="Y14" s="171"/>
      <c r="Z14" s="171"/>
      <c r="AA14" s="13">
        <f t="shared" si="7"/>
        <v>0</v>
      </c>
      <c r="AB14" s="14" t="e">
        <f t="shared" si="2"/>
        <v>#DIV/0!</v>
      </c>
      <c r="AC14" s="9">
        <v>0.05</v>
      </c>
      <c r="AD14" s="13">
        <v>5000</v>
      </c>
      <c r="AE14" s="13" t="e">
        <f>IF(AB14=0,0,AC14*(AF20-AF14))</f>
        <v>#DIV/0!</v>
      </c>
      <c r="AF14" s="34">
        <f>IF(AA14=0,0,IF(AA14&gt;AD14,MIN(AD14,AE14),AA14))</f>
        <v>0</v>
      </c>
      <c r="AG14" s="14" t="e">
        <f t="shared" si="8"/>
        <v>#DIV/0!</v>
      </c>
      <c r="AH14" s="140" t="e">
        <f>AF14/(AF20-AF14)</f>
        <v>#DIV/0!</v>
      </c>
      <c r="AI14" s="13">
        <f t="shared" si="9"/>
        <v>0</v>
      </c>
      <c r="AJ14" s="32"/>
    </row>
    <row r="15" spans="2:50" x14ac:dyDescent="0.35">
      <c r="B15" s="41" t="s">
        <v>52</v>
      </c>
      <c r="C15" s="146">
        <f>AA15-AF15</f>
        <v>0</v>
      </c>
      <c r="E15" s="127">
        <v>9</v>
      </c>
      <c r="F15" s="128">
        <v>9</v>
      </c>
      <c r="G15" s="117"/>
      <c r="H15" s="129"/>
      <c r="I15" s="130"/>
      <c r="J15" s="131"/>
      <c r="K15" s="131"/>
      <c r="L15" s="132">
        <f t="shared" si="1"/>
        <v>0</v>
      </c>
      <c r="M15" s="133" t="str">
        <f t="shared" si="5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6"/>
        <v>0</v>
      </c>
      <c r="V15" s="139">
        <v>109</v>
      </c>
      <c r="W15" s="171" t="s">
        <v>27</v>
      </c>
      <c r="X15" s="171"/>
      <c r="Y15" s="171"/>
      <c r="Z15" s="171"/>
      <c r="AA15" s="13">
        <f t="shared" si="7"/>
        <v>0</v>
      </c>
      <c r="AB15" s="14" t="e">
        <f t="shared" si="2"/>
        <v>#DIV/0!</v>
      </c>
      <c r="AC15" s="9">
        <v>0.2</v>
      </c>
      <c r="AD15" s="13"/>
      <c r="AE15" s="13" t="e">
        <f>IF(AB15=0,0,AC15*(AF20-AF15))</f>
        <v>#DIV/0!</v>
      </c>
      <c r="AF15" s="34">
        <f>IF(AA15=0,0,IF(AA15&gt;AE15,MIN(AD15,AE15),AA15))</f>
        <v>0</v>
      </c>
      <c r="AG15" s="14" t="e">
        <f t="shared" si="8"/>
        <v>#DIV/0!</v>
      </c>
      <c r="AH15" s="140" t="e">
        <f>AF15/(AF20-AF15)</f>
        <v>#DIV/0!</v>
      </c>
      <c r="AI15" s="13">
        <f t="shared" si="9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>
        <f t="shared" ref="I8:I36" si="15">YEAR(H16)</f>
        <v>1900</v>
      </c>
      <c r="J16" s="131"/>
      <c r="K16" s="131"/>
      <c r="L16" s="132">
        <f t="shared" si="1"/>
        <v>0</v>
      </c>
      <c r="M16" s="133" t="str">
        <f t="shared" si="5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6"/>
        <v>0</v>
      </c>
      <c r="V16" s="139">
        <v>110</v>
      </c>
      <c r="W16" s="172" t="s">
        <v>110</v>
      </c>
      <c r="X16" s="173"/>
      <c r="Y16" s="173"/>
      <c r="Z16" s="174"/>
      <c r="AA16" s="13">
        <f t="shared" si="7"/>
        <v>0</v>
      </c>
      <c r="AB16" s="14" t="e">
        <f t="shared" si="2"/>
        <v>#DIV/0!</v>
      </c>
      <c r="AC16" s="9">
        <v>0.15</v>
      </c>
      <c r="AD16" s="13"/>
      <c r="AE16" s="13" t="e">
        <f>IF(AB16=0,0,AC16*(AF20-AF16))</f>
        <v>#DIV/0!</v>
      </c>
      <c r="AF16" s="34">
        <f>IF(AA16=0,0,IF(AA16&gt;AE16,MIN(AD16,AE16),AA16))</f>
        <v>0</v>
      </c>
      <c r="AG16" s="14" t="e">
        <f t="shared" si="8"/>
        <v>#DIV/0!</v>
      </c>
      <c r="AH16" s="140" t="e">
        <f>AF16/(AF20-AF16)</f>
        <v>#DIV/0!</v>
      </c>
      <c r="AI16" s="13">
        <f t="shared" si="9"/>
        <v>0</v>
      </c>
      <c r="AJ16" s="32"/>
    </row>
    <row r="17" spans="2:36" x14ac:dyDescent="0.35">
      <c r="B17" s="41" t="s">
        <v>110</v>
      </c>
      <c r="C17" s="42">
        <f>AA16-AF16</f>
        <v>0</v>
      </c>
      <c r="D17" s="16"/>
      <c r="E17" s="127">
        <v>11</v>
      </c>
      <c r="F17" s="128">
        <v>11</v>
      </c>
      <c r="G17" s="117"/>
      <c r="H17" s="129"/>
      <c r="I17" s="130">
        <f t="shared" si="15"/>
        <v>1900</v>
      </c>
      <c r="J17" s="131"/>
      <c r="K17" s="131"/>
      <c r="L17" s="132">
        <f t="shared" si="1"/>
        <v>0</v>
      </c>
      <c r="M17" s="133" t="str">
        <f t="shared" si="5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6"/>
        <v>0</v>
      </c>
      <c r="V17" s="139">
        <v>111</v>
      </c>
      <c r="W17" s="171" t="s">
        <v>29</v>
      </c>
      <c r="X17" s="171"/>
      <c r="Y17" s="171"/>
      <c r="Z17" s="171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8"/>
        <v>#DIV/0!</v>
      </c>
      <c r="AH17" s="140"/>
      <c r="AI17" s="13">
        <f t="shared" si="9"/>
        <v>0</v>
      </c>
      <c r="AJ17" s="32"/>
    </row>
    <row r="18" spans="2:36" x14ac:dyDescent="0.35">
      <c r="B18" s="43"/>
      <c r="C18" s="44"/>
      <c r="D18" s="16"/>
      <c r="E18" s="127">
        <v>12</v>
      </c>
      <c r="F18" s="128">
        <v>12</v>
      </c>
      <c r="G18" s="117"/>
      <c r="H18" s="129"/>
      <c r="I18" s="130">
        <f t="shared" si="15"/>
        <v>1900</v>
      </c>
      <c r="J18" s="131"/>
      <c r="K18" s="131"/>
      <c r="L18" s="132">
        <f t="shared" si="1"/>
        <v>0</v>
      </c>
      <c r="M18" s="133" t="str">
        <f t="shared" si="5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6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8"/>
        <v>#DIV/0!</v>
      </c>
      <c r="AH18" s="140"/>
      <c r="AI18" s="13">
        <f t="shared" si="9"/>
        <v>0</v>
      </c>
      <c r="AJ18" s="32"/>
    </row>
    <row r="19" spans="2:36" x14ac:dyDescent="0.35">
      <c r="B19" s="166" t="s">
        <v>160</v>
      </c>
      <c r="C19" s="167"/>
      <c r="D19" s="16"/>
      <c r="E19" s="127">
        <v>13</v>
      </c>
      <c r="F19" s="128">
        <v>13</v>
      </c>
      <c r="G19" s="117"/>
      <c r="H19" s="129"/>
      <c r="I19" s="130">
        <f t="shared" si="15"/>
        <v>1900</v>
      </c>
      <c r="J19" s="131"/>
      <c r="K19" s="131"/>
      <c r="L19" s="132">
        <f t="shared" si="1"/>
        <v>0</v>
      </c>
      <c r="M19" s="133" t="str">
        <f t="shared" si="5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6"/>
        <v>0</v>
      </c>
      <c r="V19" s="139">
        <v>199</v>
      </c>
      <c r="W19" s="172" t="s">
        <v>32</v>
      </c>
      <c r="X19" s="173"/>
      <c r="Y19" s="173"/>
      <c r="Z19" s="174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8"/>
        <v>#DIV/0!</v>
      </c>
      <c r="AH19" s="140"/>
      <c r="AI19" s="13">
        <f t="shared" si="9"/>
        <v>0</v>
      </c>
      <c r="AJ19" s="32"/>
    </row>
    <row r="20" spans="2:36" x14ac:dyDescent="0.35">
      <c r="B20" s="168"/>
      <c r="C20" s="167"/>
      <c r="D20" s="16"/>
      <c r="E20" s="127">
        <v>14</v>
      </c>
      <c r="F20" s="128">
        <v>14</v>
      </c>
      <c r="G20" s="117"/>
      <c r="H20" s="129"/>
      <c r="I20" s="130">
        <f t="shared" si="15"/>
        <v>1900</v>
      </c>
      <c r="J20" s="131"/>
      <c r="K20" s="131"/>
      <c r="L20" s="132">
        <f t="shared" si="1"/>
        <v>0</v>
      </c>
      <c r="M20" s="133" t="str">
        <f t="shared" si="5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6"/>
        <v>0</v>
      </c>
      <c r="V20" s="175" t="s">
        <v>41</v>
      </c>
      <c r="W20" s="176"/>
      <c r="X20" s="176"/>
      <c r="Y20" s="176"/>
      <c r="Z20" s="177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x14ac:dyDescent="0.35">
      <c r="B21" s="169"/>
      <c r="C21" s="170"/>
      <c r="E21" s="127">
        <v>15</v>
      </c>
      <c r="F21" s="128">
        <v>15</v>
      </c>
      <c r="G21" s="117"/>
      <c r="H21" s="129"/>
      <c r="I21" s="130">
        <f t="shared" si="15"/>
        <v>1900</v>
      </c>
      <c r="J21" s="131"/>
      <c r="K21" s="131"/>
      <c r="L21" s="132">
        <f t="shared" si="1"/>
        <v>0</v>
      </c>
      <c r="M21" s="133" t="str">
        <f t="shared" si="5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6"/>
        <v>0</v>
      </c>
    </row>
    <row r="22" spans="2:36" x14ac:dyDescent="0.35">
      <c r="B22" s="166" t="s">
        <v>162</v>
      </c>
      <c r="C22" s="167"/>
      <c r="E22" s="127">
        <v>16</v>
      </c>
      <c r="F22" s="128">
        <v>16</v>
      </c>
      <c r="G22" s="117"/>
      <c r="H22" s="129"/>
      <c r="I22" s="130">
        <f t="shared" si="15"/>
        <v>1900</v>
      </c>
      <c r="J22" s="131"/>
      <c r="K22" s="131"/>
      <c r="L22" s="132">
        <f t="shared" si="1"/>
        <v>0</v>
      </c>
      <c r="M22" s="133" t="str">
        <f t="shared" si="5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6"/>
        <v>0</v>
      </c>
    </row>
    <row r="23" spans="2:36" x14ac:dyDescent="0.35">
      <c r="B23" s="168"/>
      <c r="C23" s="167"/>
      <c r="E23" s="127">
        <v>17</v>
      </c>
      <c r="F23" s="128">
        <v>17</v>
      </c>
      <c r="G23" s="117"/>
      <c r="H23" s="129"/>
      <c r="I23" s="130">
        <f t="shared" si="15"/>
        <v>1900</v>
      </c>
      <c r="J23" s="131"/>
      <c r="K23" s="131"/>
      <c r="L23" s="132">
        <f t="shared" si="1"/>
        <v>0</v>
      </c>
      <c r="M23" s="133" t="str">
        <f t="shared" si="5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6"/>
        <v>0</v>
      </c>
    </row>
    <row r="24" spans="2:36" x14ac:dyDescent="0.35">
      <c r="B24" s="169"/>
      <c r="C24" s="170"/>
      <c r="E24" s="127">
        <v>18</v>
      </c>
      <c r="F24" s="128">
        <v>18</v>
      </c>
      <c r="G24" s="117"/>
      <c r="H24" s="129"/>
      <c r="I24" s="130">
        <f t="shared" si="15"/>
        <v>1900</v>
      </c>
      <c r="J24" s="131"/>
      <c r="K24" s="131"/>
      <c r="L24" s="132">
        <f t="shared" si="1"/>
        <v>0</v>
      </c>
      <c r="M24" s="133" t="str">
        <f t="shared" si="5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6"/>
        <v>0</v>
      </c>
    </row>
    <row r="25" spans="2:36" x14ac:dyDescent="0.35">
      <c r="E25" s="127">
        <v>19</v>
      </c>
      <c r="F25" s="128">
        <v>19</v>
      </c>
      <c r="G25" s="117"/>
      <c r="H25" s="129"/>
      <c r="I25" s="130">
        <f t="shared" si="15"/>
        <v>1900</v>
      </c>
      <c r="J25" s="131"/>
      <c r="K25" s="131"/>
      <c r="L25" s="132">
        <f t="shared" si="1"/>
        <v>0</v>
      </c>
      <c r="M25" s="133" t="str">
        <f t="shared" si="5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6"/>
        <v>0</v>
      </c>
    </row>
    <row r="26" spans="2:36" x14ac:dyDescent="0.35">
      <c r="E26" s="127">
        <v>20</v>
      </c>
      <c r="F26" s="128">
        <v>20</v>
      </c>
      <c r="G26" s="117"/>
      <c r="H26" s="129"/>
      <c r="I26" s="130">
        <f t="shared" si="15"/>
        <v>1900</v>
      </c>
      <c r="J26" s="131"/>
      <c r="K26" s="131"/>
      <c r="L26" s="132">
        <f t="shared" si="1"/>
        <v>0</v>
      </c>
      <c r="M26" s="133" t="str">
        <f t="shared" si="5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6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5"/>
        <v>1900</v>
      </c>
      <c r="J27" s="131"/>
      <c r="K27" s="131"/>
      <c r="L27" s="132">
        <f t="shared" si="1"/>
        <v>0</v>
      </c>
      <c r="M27" s="133" t="str">
        <f t="shared" si="5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6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5"/>
        <v>1900</v>
      </c>
      <c r="J28" s="131"/>
      <c r="K28" s="131"/>
      <c r="L28" s="132">
        <f t="shared" si="1"/>
        <v>0</v>
      </c>
      <c r="M28" s="133" t="str">
        <f t="shared" si="5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6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5"/>
        <v>1900</v>
      </c>
      <c r="J29" s="131"/>
      <c r="K29" s="131"/>
      <c r="L29" s="132">
        <f t="shared" si="1"/>
        <v>0</v>
      </c>
      <c r="M29" s="133" t="str">
        <f t="shared" si="5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6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5"/>
        <v>1900</v>
      </c>
      <c r="J30" s="131"/>
      <c r="K30" s="131"/>
      <c r="L30" s="132">
        <f t="shared" si="1"/>
        <v>0</v>
      </c>
      <c r="M30" s="133" t="str">
        <f t="shared" si="5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6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5"/>
        <v>1900</v>
      </c>
      <c r="J31" s="131"/>
      <c r="K31" s="131"/>
      <c r="L31" s="132">
        <f t="shared" si="1"/>
        <v>0</v>
      </c>
      <c r="M31" s="133" t="str">
        <f t="shared" si="5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6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5"/>
        <v>1900</v>
      </c>
      <c r="J32" s="131"/>
      <c r="K32" s="131"/>
      <c r="L32" s="132">
        <f t="shared" si="1"/>
        <v>0</v>
      </c>
      <c r="M32" s="133" t="str">
        <f t="shared" si="5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6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5"/>
        <v>1900</v>
      </c>
      <c r="J33" s="131"/>
      <c r="K33" s="131"/>
      <c r="L33" s="132">
        <f t="shared" si="1"/>
        <v>0</v>
      </c>
      <c r="M33" s="133" t="str">
        <f t="shared" si="5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6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5"/>
        <v>1900</v>
      </c>
      <c r="J34" s="131"/>
      <c r="K34" s="131"/>
      <c r="L34" s="132">
        <f t="shared" si="1"/>
        <v>0</v>
      </c>
      <c r="M34" s="133" t="str">
        <f t="shared" si="5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6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5"/>
        <v>1900</v>
      </c>
      <c r="J35" s="131"/>
      <c r="K35" s="131"/>
      <c r="L35" s="132">
        <f t="shared" si="1"/>
        <v>0</v>
      </c>
      <c r="M35" s="133" t="str">
        <f t="shared" si="5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6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5"/>
        <v>1900</v>
      </c>
      <c r="J36" s="131"/>
      <c r="K36" s="131"/>
      <c r="L36" s="132">
        <f t="shared" si="1"/>
        <v>0</v>
      </c>
      <c r="M36" s="133" t="str">
        <f t="shared" si="5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6"/>
        <v>0</v>
      </c>
    </row>
  </sheetData>
  <mergeCells count="44">
    <mergeCell ref="P5:P6"/>
    <mergeCell ref="E1:T1"/>
    <mergeCell ref="V1:AI1"/>
    <mergeCell ref="AK1:AX1"/>
    <mergeCell ref="B3:C3"/>
    <mergeCell ref="B5:C7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  <mergeCell ref="W7:Z7"/>
    <mergeCell ref="Q5:Q6"/>
    <mergeCell ref="R5:R6"/>
    <mergeCell ref="S5:S6"/>
    <mergeCell ref="T5:T6"/>
    <mergeCell ref="V5:V6"/>
    <mergeCell ref="W5:Z6"/>
    <mergeCell ref="AA5:AB5"/>
    <mergeCell ref="AC5:AE5"/>
    <mergeCell ref="AF5:AG5"/>
    <mergeCell ref="AH5:AH6"/>
    <mergeCell ref="AI5:AI6"/>
    <mergeCell ref="B8:C10"/>
    <mergeCell ref="W8:Z8"/>
    <mergeCell ref="W9:Z9"/>
    <mergeCell ref="W10:Z10"/>
    <mergeCell ref="B11:C12"/>
    <mergeCell ref="W11:Z11"/>
    <mergeCell ref="W12:Z12"/>
    <mergeCell ref="B22:C24"/>
    <mergeCell ref="W13:Z13"/>
    <mergeCell ref="W14:Z14"/>
    <mergeCell ref="W15:Z15"/>
    <mergeCell ref="W16:Z16"/>
    <mergeCell ref="W17:Z17"/>
    <mergeCell ref="B19:C21"/>
    <mergeCell ref="W19:Z19"/>
    <mergeCell ref="V20:Z20"/>
  </mergeCells>
  <hyperlinks>
    <hyperlink ref="B22:B23" location="AAC1_2015!AT1" display="Estrutura de Financiamento" xr:uid="{B1C5BFEF-0929-45A2-A7E5-96D1CE446E0D}"/>
    <hyperlink ref="B19:B21" location="AAC1_2015!AT1" display="Estrutura de Financiamento" xr:uid="{10EAB570-01F3-4833-A25A-6E31257ECFEF}"/>
    <hyperlink ref="B8:B9" location="AAC1_2015!AE2" display="Correção do Elegível" xr:uid="{2E1FDB14-6E44-4942-83B3-6319998F4B4A}"/>
    <hyperlink ref="B5:B7" location="AAC1_2015!D2" display="Mapa de Investimentos" xr:uid="{5CF3A52A-9555-4844-9F93-12E4AB661F48}"/>
    <hyperlink ref="B5:C7" location="AAC1_2015!E1" display="AAC1_2015!E1" xr:uid="{68770236-4872-44A1-9A57-F9479AAEF928}"/>
    <hyperlink ref="B8:C10" location="AAC1_2015!V1" display="AAC1_2015!V1" xr:uid="{E6076B94-806D-43BC-AED2-FA37B4F445BB}"/>
    <hyperlink ref="B19:C21" location="AAC1_2015!AW1" display="AAC1_2015!AW1" xr:uid="{1036975D-E848-4D5F-9BE8-DDB2C856B408}"/>
    <hyperlink ref="B22:C24" location="RH!A2" display="RH!A2" xr:uid="{FC095C82-4BF7-4352-B72D-5A536579FE00}"/>
    <hyperlink ref="G3" location="ROSTO!A1" display="Início" xr:uid="{9C7E91A9-FBE0-4F49-8FAF-29FF5E0DCA7D}"/>
    <hyperlink ref="W3" location="AAC1_2015!A1" display="Início" xr:uid="{4A7EE3C8-52D1-4BEA-880C-D3BA2DC9C388}"/>
    <hyperlink ref="AN3" location="AAC1_2015!A1" display="Início" xr:uid="{2904D44E-3D12-432A-BF51-DCD927B99CE7}"/>
    <hyperlink ref="B3:C3" r:id="rId1" display="AAC 01/SAMA2020/2015" xr:uid="{DADE764B-95E0-441F-BE63-4FD100341EFD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D3691B0-13E8-4C6B-92C7-93B1A434720B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2" id="{4B72D2E4-269B-4BD2-8F7F-59C3188887D8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4D681336-746A-4503-A4CE-01EDB7E1D4F5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0500946-2C54-430B-8BEC-6AB85F662072}">
          <x14:formula1>
            <xm:f>Auxiliar!$H$1:$H$5</xm:f>
          </x14:formula1>
          <xm:sqref>T7:T36</xm:sqref>
        </x14:dataValidation>
        <x14:dataValidation type="list" allowBlank="1" showInputMessage="1" showErrorMessage="1" xr:uid="{D0ECD523-A2E3-499F-B61F-C4183038AB36}">
          <x14:formula1>
            <xm:f>Auxiliar!$B$1:$B$11</xm:f>
          </x14:formula1>
          <xm:sqref>N7:N36</xm:sqref>
        </x14:dataValidation>
        <x14:dataValidation type="list" allowBlank="1" showInputMessage="1" showErrorMessage="1" xr:uid="{3E8A8FBF-9AB1-45A0-A1FC-85AF9390CE29}">
          <x14:formula1>
            <xm:f>Auxiliar!$D$1:$D$34</xm:f>
          </x14:formula1>
          <xm:sqref>O7:O36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157DC-E466-4A2D-B416-8F0D251C2E55}">
  <sheetPr>
    <tabColor theme="4" tint="-0.499984740745262"/>
  </sheetPr>
  <dimension ref="B1:AX36"/>
  <sheetViews>
    <sheetView topLeftCell="A5" zoomScaleNormal="100" workbookViewId="0">
      <selection activeCell="N7" sqref="N7:N15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13.5429687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92" t="s">
        <v>116</v>
      </c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V1" s="192" t="s">
        <v>115</v>
      </c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K1" s="193" t="s">
        <v>114</v>
      </c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</row>
    <row r="2" spans="2:50" ht="6.75" customHeight="1" x14ac:dyDescent="0.35"/>
    <row r="3" spans="2:50" ht="21.75" customHeight="1" x14ac:dyDescent="0.35">
      <c r="B3" s="194" t="s">
        <v>223</v>
      </c>
      <c r="C3" s="194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X3" s="147" t="s">
        <v>224</v>
      </c>
      <c r="Y3" s="204" t="s">
        <v>166</v>
      </c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K3" s="121" t="s">
        <v>118</v>
      </c>
      <c r="AL3" s="122" t="str">
        <f>IF(U6&gt;0,"Sim","Não")</f>
        <v>Não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195" t="s">
        <v>238</v>
      </c>
      <c r="C5" s="196"/>
      <c r="E5" s="197" t="s">
        <v>109</v>
      </c>
      <c r="F5" s="198" t="s">
        <v>3</v>
      </c>
      <c r="G5" s="197" t="s">
        <v>123</v>
      </c>
      <c r="H5" s="197" t="s">
        <v>124</v>
      </c>
      <c r="I5" s="116"/>
      <c r="J5" s="197" t="s">
        <v>125</v>
      </c>
      <c r="K5" s="197" t="s">
        <v>126</v>
      </c>
      <c r="L5" s="197" t="s">
        <v>33</v>
      </c>
      <c r="M5" s="197" t="s">
        <v>34</v>
      </c>
      <c r="N5" s="199" t="s">
        <v>122</v>
      </c>
      <c r="O5" s="188" t="s">
        <v>108</v>
      </c>
      <c r="P5" s="188" t="s">
        <v>6</v>
      </c>
      <c r="Q5" s="186" t="s">
        <v>7</v>
      </c>
      <c r="R5" s="188" t="s">
        <v>8</v>
      </c>
      <c r="S5" s="188" t="s">
        <v>9</v>
      </c>
      <c r="T5" s="190" t="s">
        <v>127</v>
      </c>
      <c r="V5" s="182" t="s">
        <v>35</v>
      </c>
      <c r="W5" s="182" t="s">
        <v>4</v>
      </c>
      <c r="X5" s="182"/>
      <c r="Y5" s="182"/>
      <c r="Z5" s="182"/>
      <c r="AA5" s="182" t="s">
        <v>5</v>
      </c>
      <c r="AB5" s="182"/>
      <c r="AC5" s="182" t="s">
        <v>36</v>
      </c>
      <c r="AD5" s="182"/>
      <c r="AE5" s="182"/>
      <c r="AF5" s="183" t="s">
        <v>37</v>
      </c>
      <c r="AG5" s="183"/>
      <c r="AH5" s="184" t="s">
        <v>120</v>
      </c>
      <c r="AI5" s="184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68"/>
      <c r="C6" s="167"/>
      <c r="E6" s="197"/>
      <c r="F6" s="198"/>
      <c r="G6" s="197"/>
      <c r="H6" s="197"/>
      <c r="I6" s="116" t="s">
        <v>111</v>
      </c>
      <c r="J6" s="197"/>
      <c r="K6" s="197"/>
      <c r="L6" s="197"/>
      <c r="M6" s="197"/>
      <c r="N6" s="200"/>
      <c r="O6" s="189"/>
      <c r="P6" s="189"/>
      <c r="Q6" s="187"/>
      <c r="R6" s="189"/>
      <c r="S6" s="189"/>
      <c r="T6" s="191"/>
      <c r="U6" s="40">
        <f>SUM(U7:U36)</f>
        <v>0</v>
      </c>
      <c r="V6" s="182"/>
      <c r="W6" s="182"/>
      <c r="X6" s="182"/>
      <c r="Y6" s="182"/>
      <c r="Z6" s="182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185"/>
      <c r="AI6" s="185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69"/>
      <c r="C7" s="170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153</v>
      </c>
      <c r="U7" s="40">
        <f>IF(T7="Lisboa",1,IF(T7="Algarve",1,0))</f>
        <v>0</v>
      </c>
      <c r="V7" s="139">
        <v>101</v>
      </c>
      <c r="W7" s="171" t="s">
        <v>12</v>
      </c>
      <c r="X7" s="171"/>
      <c r="Y7" s="171"/>
      <c r="Z7" s="171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 t="shared" ref="AF7:AF13" si="3"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4">AM8+AM9</f>
        <v>#DIV/0!</v>
      </c>
      <c r="AN7" s="125" t="e">
        <f t="shared" si="4"/>
        <v>#DIV/0!</v>
      </c>
      <c r="AO7" s="125" t="e">
        <f t="shared" si="4"/>
        <v>#DIV/0!</v>
      </c>
      <c r="AP7" s="125" t="e">
        <f t="shared" si="4"/>
        <v>#DIV/0!</v>
      </c>
      <c r="AQ7" s="125" t="e">
        <f t="shared" si="4"/>
        <v>#DIV/0!</v>
      </c>
      <c r="AR7" s="125" t="e">
        <f t="shared" si="4"/>
        <v>#DIV/0!</v>
      </c>
      <c r="AS7" s="125" t="e">
        <f t="shared" si="4"/>
        <v>#DIV/0!</v>
      </c>
      <c r="AT7" s="125" t="e">
        <f t="shared" si="4"/>
        <v>#DIV/0!</v>
      </c>
      <c r="AU7" s="125" t="e">
        <f t="shared" si="4"/>
        <v>#DIV/0!</v>
      </c>
      <c r="AV7" s="125" t="e">
        <f t="shared" si="4"/>
        <v>#DIV/0!</v>
      </c>
      <c r="AW7" s="125" t="e">
        <f t="shared" si="4"/>
        <v>#DIV/0!</v>
      </c>
      <c r="AX7" s="126" t="e">
        <f>AW7/$AW$10</f>
        <v>#DIV/0!</v>
      </c>
    </row>
    <row r="8" spans="2:50" ht="15" customHeight="1" x14ac:dyDescent="0.35">
      <c r="B8" s="166" t="s">
        <v>239</v>
      </c>
      <c r="C8" s="167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5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6">IF(T8="Lisboa",1,IF(T8="Algarve",1,0))</f>
        <v>0</v>
      </c>
      <c r="V8" s="139">
        <v>102</v>
      </c>
      <c r="W8" s="171" t="s">
        <v>10</v>
      </c>
      <c r="X8" s="171"/>
      <c r="Y8" s="171"/>
      <c r="Z8" s="171"/>
      <c r="AA8" s="13">
        <f t="shared" ref="AA8:AA16" si="7">SUMIF($N$7:$N$37,W8,$K$7:$K$37)</f>
        <v>0</v>
      </c>
      <c r="AB8" s="14" t="e">
        <f t="shared" si="2"/>
        <v>#DIV/0!</v>
      </c>
      <c r="AC8" s="7"/>
      <c r="AD8" s="7"/>
      <c r="AE8" s="7"/>
      <c r="AF8" s="13">
        <f t="shared" si="3"/>
        <v>0</v>
      </c>
      <c r="AG8" s="14" t="e">
        <f t="shared" ref="AG8:AG19" si="8">AF8/$AF$20</f>
        <v>#DIV/0!</v>
      </c>
      <c r="AH8" s="140"/>
      <c r="AI8" s="13">
        <f t="shared" ref="AI8:AI19" si="9">AA8-AF8</f>
        <v>0</v>
      </c>
      <c r="AJ8" s="32"/>
      <c r="AK8" s="143" t="s">
        <v>47</v>
      </c>
      <c r="AL8" s="12" t="e">
        <f t="shared" ref="AL8:AV8" si="10">IF($AL$3="Sim",AL12*0.33,0)*($AW$10/$AW$12)</f>
        <v>#DIV/0!</v>
      </c>
      <c r="AM8" s="12" t="e">
        <f t="shared" si="10"/>
        <v>#DIV/0!</v>
      </c>
      <c r="AN8" s="12" t="e">
        <f t="shared" si="10"/>
        <v>#DIV/0!</v>
      </c>
      <c r="AO8" s="12" t="e">
        <f t="shared" si="10"/>
        <v>#DIV/0!</v>
      </c>
      <c r="AP8" s="12" t="e">
        <f t="shared" si="10"/>
        <v>#DIV/0!</v>
      </c>
      <c r="AQ8" s="12" t="e">
        <f t="shared" si="10"/>
        <v>#DIV/0!</v>
      </c>
      <c r="AR8" s="12" t="e">
        <f t="shared" si="10"/>
        <v>#DIV/0!</v>
      </c>
      <c r="AS8" s="12" t="e">
        <f t="shared" si="10"/>
        <v>#DIV/0!</v>
      </c>
      <c r="AT8" s="12" t="e">
        <f t="shared" si="10"/>
        <v>#DIV/0!</v>
      </c>
      <c r="AU8" s="12" t="e">
        <f t="shared" si="10"/>
        <v>#DIV/0!</v>
      </c>
      <c r="AV8" s="12" t="e">
        <f t="shared" si="10"/>
        <v>#DIV/0!</v>
      </c>
      <c r="AW8" s="125" t="e">
        <f t="shared" ref="AW8:AW12" si="11">SUM(AL8:AV8)</f>
        <v>#DIV/0!</v>
      </c>
      <c r="AX8" s="126" t="e">
        <f>AW8/$AW$10</f>
        <v>#DIV/0!</v>
      </c>
    </row>
    <row r="9" spans="2:50" ht="15" customHeight="1" x14ac:dyDescent="0.35">
      <c r="B9" s="168"/>
      <c r="C9" s="167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5"/>
        <v>NÃO APLICÁVEL</v>
      </c>
      <c r="N9" s="141"/>
      <c r="O9" s="37"/>
      <c r="P9" s="142"/>
      <c r="Q9" s="37"/>
      <c r="R9" s="142"/>
      <c r="S9" s="137"/>
      <c r="T9" s="138"/>
      <c r="U9" s="40">
        <f t="shared" si="6"/>
        <v>0</v>
      </c>
      <c r="V9" s="139">
        <v>103</v>
      </c>
      <c r="W9" s="171" t="s">
        <v>11</v>
      </c>
      <c r="X9" s="171"/>
      <c r="Y9" s="171"/>
      <c r="Z9" s="171"/>
      <c r="AA9" s="13">
        <f t="shared" si="7"/>
        <v>0</v>
      </c>
      <c r="AB9" s="14" t="e">
        <f t="shared" si="2"/>
        <v>#DIV/0!</v>
      </c>
      <c r="AC9" s="7"/>
      <c r="AD9" s="7"/>
      <c r="AE9" s="7"/>
      <c r="AF9" s="13">
        <f t="shared" si="3"/>
        <v>0</v>
      </c>
      <c r="AG9" s="14" t="e">
        <f t="shared" si="8"/>
        <v>#DIV/0!</v>
      </c>
      <c r="AH9" s="140"/>
      <c r="AI9" s="13">
        <f t="shared" si="9"/>
        <v>0</v>
      </c>
      <c r="AJ9" s="32"/>
      <c r="AK9" s="144" t="s">
        <v>117</v>
      </c>
      <c r="AL9" s="12" t="e">
        <f t="shared" ref="AL9:AV9" si="12">IF($AL$3="Sim",AL12*0.1005,AL12*0.15)*($AW$10/$AW$12)</f>
        <v>#DIV/0!</v>
      </c>
      <c r="AM9" s="12" t="e">
        <f t="shared" si="12"/>
        <v>#DIV/0!</v>
      </c>
      <c r="AN9" s="12" t="e">
        <f t="shared" si="12"/>
        <v>#DIV/0!</v>
      </c>
      <c r="AO9" s="12" t="e">
        <f t="shared" si="12"/>
        <v>#DIV/0!</v>
      </c>
      <c r="AP9" s="12" t="e">
        <f t="shared" si="12"/>
        <v>#DIV/0!</v>
      </c>
      <c r="AQ9" s="12" t="e">
        <f t="shared" si="12"/>
        <v>#DIV/0!</v>
      </c>
      <c r="AR9" s="12" t="e">
        <f t="shared" si="12"/>
        <v>#DIV/0!</v>
      </c>
      <c r="AS9" s="12" t="e">
        <f t="shared" si="12"/>
        <v>#DIV/0!</v>
      </c>
      <c r="AT9" s="12" t="e">
        <f t="shared" si="12"/>
        <v>#DIV/0!</v>
      </c>
      <c r="AU9" s="12" t="e">
        <f t="shared" si="12"/>
        <v>#DIV/0!</v>
      </c>
      <c r="AV9" s="12" t="e">
        <f t="shared" si="12"/>
        <v>#DIV/0!</v>
      </c>
      <c r="AW9" s="125" t="e">
        <f t="shared" si="11"/>
        <v>#DIV/0!</v>
      </c>
      <c r="AX9" s="126" t="e">
        <f>AW9/$AW$10</f>
        <v>#DIV/0!</v>
      </c>
    </row>
    <row r="10" spans="2:50" ht="15" customHeight="1" x14ac:dyDescent="0.35">
      <c r="B10" s="169"/>
      <c r="C10" s="170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5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6"/>
        <v>0</v>
      </c>
      <c r="V10" s="139">
        <v>104</v>
      </c>
      <c r="W10" s="171" t="s">
        <v>17</v>
      </c>
      <c r="X10" s="171"/>
      <c r="Y10" s="171"/>
      <c r="Z10" s="171"/>
      <c r="AA10" s="13">
        <f t="shared" si="7"/>
        <v>0</v>
      </c>
      <c r="AB10" s="14" t="e">
        <f t="shared" si="2"/>
        <v>#DIV/0!</v>
      </c>
      <c r="AC10" s="7"/>
      <c r="AD10" s="7"/>
      <c r="AE10" s="7"/>
      <c r="AF10" s="13">
        <f t="shared" si="3"/>
        <v>0</v>
      </c>
      <c r="AG10" s="14" t="e">
        <f t="shared" si="8"/>
        <v>#DIV/0!</v>
      </c>
      <c r="AH10" s="140"/>
      <c r="AI10" s="13">
        <f t="shared" si="9"/>
        <v>0</v>
      </c>
      <c r="AJ10" s="32"/>
      <c r="AK10" s="145" t="s">
        <v>48</v>
      </c>
      <c r="AL10" s="125" t="e">
        <f t="shared" ref="AL10:AV10" si="13">AL7+AL6</f>
        <v>#DIV/0!</v>
      </c>
      <c r="AM10" s="125" t="e">
        <f t="shared" si="13"/>
        <v>#DIV/0!</v>
      </c>
      <c r="AN10" s="125" t="e">
        <f t="shared" si="13"/>
        <v>#DIV/0!</v>
      </c>
      <c r="AO10" s="125" t="e">
        <f t="shared" si="13"/>
        <v>#DIV/0!</v>
      </c>
      <c r="AP10" s="125" t="e">
        <f t="shared" si="13"/>
        <v>#DIV/0!</v>
      </c>
      <c r="AQ10" s="125" t="e">
        <f t="shared" si="13"/>
        <v>#DIV/0!</v>
      </c>
      <c r="AR10" s="125" t="e">
        <f t="shared" si="13"/>
        <v>#DIV/0!</v>
      </c>
      <c r="AS10" s="125" t="e">
        <f t="shared" si="13"/>
        <v>#DIV/0!</v>
      </c>
      <c r="AT10" s="125" t="e">
        <f t="shared" si="13"/>
        <v>#DIV/0!</v>
      </c>
      <c r="AU10" s="125" t="e">
        <f t="shared" si="13"/>
        <v>#DIV/0!</v>
      </c>
      <c r="AV10" s="125" t="e">
        <f t="shared" si="13"/>
        <v>#DIV/0!</v>
      </c>
      <c r="AW10" s="125">
        <f>AF20</f>
        <v>0</v>
      </c>
      <c r="AX10" s="126">
        <v>1</v>
      </c>
    </row>
    <row r="11" spans="2:50" x14ac:dyDescent="0.35">
      <c r="B11" s="178" t="s">
        <v>51</v>
      </c>
      <c r="C11" s="179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5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6"/>
        <v>0</v>
      </c>
      <c r="V11" s="139">
        <v>105</v>
      </c>
      <c r="W11" s="171" t="s">
        <v>19</v>
      </c>
      <c r="X11" s="171"/>
      <c r="Y11" s="171"/>
      <c r="Z11" s="171"/>
      <c r="AA11" s="13">
        <f t="shared" si="7"/>
        <v>0</v>
      </c>
      <c r="AB11" s="14" t="e">
        <f t="shared" si="2"/>
        <v>#DIV/0!</v>
      </c>
      <c r="AC11" s="7"/>
      <c r="AD11" s="7"/>
      <c r="AE11" s="7"/>
      <c r="AF11" s="13">
        <f t="shared" si="3"/>
        <v>0</v>
      </c>
      <c r="AG11" s="14" t="e">
        <f t="shared" si="8"/>
        <v>#DIV/0!</v>
      </c>
      <c r="AH11" s="140"/>
      <c r="AI11" s="13">
        <f t="shared" si="9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1"/>
        <v>0</v>
      </c>
      <c r="AX11" s="126"/>
    </row>
    <row r="12" spans="2:50" x14ac:dyDescent="0.35">
      <c r="B12" s="180"/>
      <c r="C12" s="181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5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6"/>
        <v>0</v>
      </c>
      <c r="V12" s="139">
        <v>106</v>
      </c>
      <c r="W12" s="171" t="s">
        <v>21</v>
      </c>
      <c r="X12" s="171"/>
      <c r="Y12" s="171"/>
      <c r="Z12" s="171"/>
      <c r="AA12" s="13">
        <f t="shared" si="7"/>
        <v>0</v>
      </c>
      <c r="AB12" s="14" t="e">
        <f t="shared" si="2"/>
        <v>#DIV/0!</v>
      </c>
      <c r="AC12" s="7"/>
      <c r="AD12" s="7"/>
      <c r="AE12" s="7"/>
      <c r="AF12" s="13">
        <f t="shared" si="3"/>
        <v>0</v>
      </c>
      <c r="AG12" s="14" t="e">
        <f t="shared" si="8"/>
        <v>#DIV/0!</v>
      </c>
      <c r="AH12" s="140"/>
      <c r="AI12" s="13">
        <f t="shared" si="9"/>
        <v>0</v>
      </c>
      <c r="AJ12" s="32"/>
      <c r="AK12" s="145" t="s">
        <v>50</v>
      </c>
      <c r="AL12" s="125">
        <f t="shared" ref="AL12:AV12" si="14">SUMIF($I$7:$I$37,AL5,$K$7:$K$37)</f>
        <v>0</v>
      </c>
      <c r="AM12" s="125">
        <f t="shared" si="14"/>
        <v>0</v>
      </c>
      <c r="AN12" s="125">
        <f t="shared" si="14"/>
        <v>0</v>
      </c>
      <c r="AO12" s="125">
        <f t="shared" si="14"/>
        <v>0</v>
      </c>
      <c r="AP12" s="125">
        <f t="shared" si="14"/>
        <v>0</v>
      </c>
      <c r="AQ12" s="125">
        <f t="shared" si="14"/>
        <v>0</v>
      </c>
      <c r="AR12" s="125">
        <f t="shared" si="14"/>
        <v>0</v>
      </c>
      <c r="AS12" s="125">
        <f t="shared" si="14"/>
        <v>0</v>
      </c>
      <c r="AT12" s="125">
        <f t="shared" si="14"/>
        <v>0</v>
      </c>
      <c r="AU12" s="125">
        <f t="shared" si="14"/>
        <v>0</v>
      </c>
      <c r="AV12" s="125">
        <f t="shared" si="14"/>
        <v>0</v>
      </c>
      <c r="AW12" s="125">
        <f t="shared" si="11"/>
        <v>0</v>
      </c>
      <c r="AX12" s="126"/>
    </row>
    <row r="13" spans="2:50" ht="15" customHeight="1" x14ac:dyDescent="0.35">
      <c r="B13" s="41" t="s">
        <v>225</v>
      </c>
      <c r="C13" s="42">
        <f>AA20-AE21</f>
        <v>-120000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5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6"/>
        <v>0</v>
      </c>
      <c r="V13" s="139">
        <v>107</v>
      </c>
      <c r="W13" s="171" t="s">
        <v>23</v>
      </c>
      <c r="X13" s="171"/>
      <c r="Y13" s="171"/>
      <c r="Z13" s="171"/>
      <c r="AA13" s="13">
        <f t="shared" si="7"/>
        <v>0</v>
      </c>
      <c r="AB13" s="14" t="e">
        <f t="shared" si="2"/>
        <v>#DIV/0!</v>
      </c>
      <c r="AC13" s="7"/>
      <c r="AD13" s="7"/>
      <c r="AE13" s="7"/>
      <c r="AF13" s="13">
        <f t="shared" si="3"/>
        <v>0</v>
      </c>
      <c r="AG13" s="14" t="e">
        <f t="shared" si="8"/>
        <v>#DIV/0!</v>
      </c>
      <c r="AH13" s="140"/>
      <c r="AI13" s="13">
        <f t="shared" si="9"/>
        <v>0</v>
      </c>
      <c r="AJ13" s="32"/>
    </row>
    <row r="14" spans="2:50" x14ac:dyDescent="0.35">
      <c r="B14" s="41" t="s">
        <v>25</v>
      </c>
      <c r="C14" s="42">
        <f>AA14-AF14</f>
        <v>0</v>
      </c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5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6"/>
        <v>0</v>
      </c>
      <c r="V14" s="139">
        <v>108</v>
      </c>
      <c r="W14" s="171" t="s">
        <v>25</v>
      </c>
      <c r="X14" s="171"/>
      <c r="Y14" s="171"/>
      <c r="Z14" s="171"/>
      <c r="AA14" s="13">
        <f t="shared" si="7"/>
        <v>0</v>
      </c>
      <c r="AB14" s="14" t="e">
        <f t="shared" si="2"/>
        <v>#DIV/0!</v>
      </c>
      <c r="AC14" s="9">
        <v>0.05</v>
      </c>
      <c r="AD14" s="13">
        <v>5000</v>
      </c>
      <c r="AE14" s="13" t="e">
        <f>IF(AB14=0,0,AC14*(AF20-AF14))</f>
        <v>#DIV/0!</v>
      </c>
      <c r="AF14" s="34">
        <f>IF(AA14=0,0,IF(AA14&gt;AD14,MIN(AD14,AE14),AA14))</f>
        <v>0</v>
      </c>
      <c r="AG14" s="14" t="e">
        <f t="shared" si="8"/>
        <v>#DIV/0!</v>
      </c>
      <c r="AH14" s="140" t="e">
        <f>AF14/(AF20-AF14)</f>
        <v>#DIV/0!</v>
      </c>
      <c r="AI14" s="13">
        <f t="shared" si="9"/>
        <v>0</v>
      </c>
      <c r="AJ14" s="32"/>
    </row>
    <row r="15" spans="2:50" x14ac:dyDescent="0.35">
      <c r="B15" s="41" t="s">
        <v>52</v>
      </c>
      <c r="C15" s="146">
        <f>AA15-AF15</f>
        <v>0</v>
      </c>
      <c r="E15" s="127">
        <v>9</v>
      </c>
      <c r="F15" s="128">
        <v>9</v>
      </c>
      <c r="G15" s="117"/>
      <c r="H15" s="129"/>
      <c r="I15" s="130"/>
      <c r="J15" s="131"/>
      <c r="K15" s="131"/>
      <c r="L15" s="132">
        <f t="shared" si="1"/>
        <v>0</v>
      </c>
      <c r="M15" s="133" t="str">
        <f t="shared" si="5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6"/>
        <v>0</v>
      </c>
      <c r="V15" s="139">
        <v>109</v>
      </c>
      <c r="W15" s="171" t="s">
        <v>27</v>
      </c>
      <c r="X15" s="171"/>
      <c r="Y15" s="171"/>
      <c r="Z15" s="171"/>
      <c r="AA15" s="13">
        <f t="shared" si="7"/>
        <v>0</v>
      </c>
      <c r="AB15" s="14" t="e">
        <f t="shared" si="2"/>
        <v>#DIV/0!</v>
      </c>
      <c r="AC15" s="9">
        <v>0.2</v>
      </c>
      <c r="AD15" s="13"/>
      <c r="AE15" s="13" t="e">
        <f>IF(AB15=0,0,AC15*(AF20-AF15))</f>
        <v>#DIV/0!</v>
      </c>
      <c r="AF15" s="34">
        <f>IF(AA15=0,0,IF(AA15&gt;AE15,MIN(AD15,AE15),AA15))</f>
        <v>0</v>
      </c>
      <c r="AG15" s="14" t="e">
        <f t="shared" si="8"/>
        <v>#DIV/0!</v>
      </c>
      <c r="AH15" s="140" t="e">
        <f>AF15/(AF20-AF15)</f>
        <v>#DIV/0!</v>
      </c>
      <c r="AI15" s="13">
        <f t="shared" si="9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/>
      <c r="J16" s="131"/>
      <c r="K16" s="131"/>
      <c r="L16" s="132">
        <f t="shared" si="1"/>
        <v>0</v>
      </c>
      <c r="M16" s="133" t="str">
        <f t="shared" si="5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6"/>
        <v>0</v>
      </c>
      <c r="V16" s="139">
        <v>110</v>
      </c>
      <c r="W16" s="172" t="s">
        <v>110</v>
      </c>
      <c r="X16" s="173"/>
      <c r="Y16" s="173"/>
      <c r="Z16" s="174"/>
      <c r="AA16" s="13">
        <f t="shared" si="7"/>
        <v>0</v>
      </c>
      <c r="AB16" s="14" t="e">
        <f t="shared" si="2"/>
        <v>#DIV/0!</v>
      </c>
      <c r="AC16" s="9">
        <f>IF(Y3="1: Prestação Digital de Serviços Públicos para disponibilização nos Espaços de Cidadão",0,IF(Y3="2: Prestação Digital de Serviços Públicos para disponibilização no Portal do Cidadão, no Balcão do Empreendedor ou em Pontos Únicos de Contacto",0.15,IF(Y3="3: Single Sign-on na prestação de serviços com utilização do serviço autenticação.gov",0,0.15)))</f>
        <v>0</v>
      </c>
      <c r="AD16" s="13"/>
      <c r="AE16" s="13" t="e">
        <f>IF(AB16=0,0,AC16*(AF20-AF16))</f>
        <v>#DIV/0!</v>
      </c>
      <c r="AF16" s="34">
        <f>IF(AA16=0,0,IF(AA16&gt;AE16,MIN(AD16,AE16),AA16))</f>
        <v>0</v>
      </c>
      <c r="AG16" s="14" t="e">
        <f t="shared" si="8"/>
        <v>#DIV/0!</v>
      </c>
      <c r="AH16" s="140" t="e">
        <f>AF16/(AF20-AF16)</f>
        <v>#DIV/0!</v>
      </c>
      <c r="AI16" s="13">
        <f t="shared" si="9"/>
        <v>0</v>
      </c>
      <c r="AJ16" s="32"/>
    </row>
    <row r="17" spans="2:36" x14ac:dyDescent="0.35">
      <c r="B17" s="41" t="s">
        <v>110</v>
      </c>
      <c r="C17" s="42">
        <f>AA16-AF16</f>
        <v>0</v>
      </c>
      <c r="D17" s="16"/>
      <c r="E17" s="127">
        <v>11</v>
      </c>
      <c r="F17" s="128">
        <v>11</v>
      </c>
      <c r="G17" s="117"/>
      <c r="H17" s="129"/>
      <c r="I17" s="130"/>
      <c r="J17" s="131"/>
      <c r="K17" s="131"/>
      <c r="L17" s="132">
        <f t="shared" si="1"/>
        <v>0</v>
      </c>
      <c r="M17" s="133" t="str">
        <f t="shared" si="5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6"/>
        <v>0</v>
      </c>
      <c r="V17" s="139">
        <v>111</v>
      </c>
      <c r="W17" s="171" t="s">
        <v>29</v>
      </c>
      <c r="X17" s="171"/>
      <c r="Y17" s="171"/>
      <c r="Z17" s="171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8"/>
        <v>#DIV/0!</v>
      </c>
      <c r="AH17" s="140"/>
      <c r="AI17" s="13">
        <f t="shared" si="9"/>
        <v>0</v>
      </c>
      <c r="AJ17" s="32"/>
    </row>
    <row r="18" spans="2:36" x14ac:dyDescent="0.35">
      <c r="B18" s="43"/>
      <c r="C18" s="44"/>
      <c r="D18" s="16"/>
      <c r="E18" s="127">
        <v>12</v>
      </c>
      <c r="F18" s="128">
        <v>12</v>
      </c>
      <c r="G18" s="117"/>
      <c r="H18" s="129"/>
      <c r="I18" s="130">
        <f t="shared" ref="I8:I36" si="15">YEAR(H18)</f>
        <v>1900</v>
      </c>
      <c r="J18" s="131"/>
      <c r="K18" s="131"/>
      <c r="L18" s="132">
        <f t="shared" si="1"/>
        <v>0</v>
      </c>
      <c r="M18" s="133" t="str">
        <f t="shared" si="5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6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8"/>
        <v>#DIV/0!</v>
      </c>
      <c r="AH18" s="140"/>
      <c r="AI18" s="13">
        <f t="shared" si="9"/>
        <v>0</v>
      </c>
      <c r="AJ18" s="32"/>
    </row>
    <row r="19" spans="2:36" ht="15" customHeight="1" x14ac:dyDescent="0.35">
      <c r="B19" s="166" t="s">
        <v>240</v>
      </c>
      <c r="C19" s="167"/>
      <c r="D19" s="16"/>
      <c r="E19" s="127">
        <v>13</v>
      </c>
      <c r="F19" s="128">
        <v>13</v>
      </c>
      <c r="G19" s="117"/>
      <c r="H19" s="129"/>
      <c r="I19" s="130">
        <f t="shared" si="15"/>
        <v>1900</v>
      </c>
      <c r="J19" s="131"/>
      <c r="K19" s="131"/>
      <c r="L19" s="132">
        <f t="shared" si="1"/>
        <v>0</v>
      </c>
      <c r="M19" s="133" t="str">
        <f t="shared" si="5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6"/>
        <v>0</v>
      </c>
      <c r="V19" s="139">
        <v>199</v>
      </c>
      <c r="W19" s="172" t="s">
        <v>32</v>
      </c>
      <c r="X19" s="173"/>
      <c r="Y19" s="173"/>
      <c r="Z19" s="174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8"/>
        <v>#DIV/0!</v>
      </c>
      <c r="AH19" s="140"/>
      <c r="AI19" s="13">
        <f t="shared" si="9"/>
        <v>0</v>
      </c>
      <c r="AJ19" s="32"/>
    </row>
    <row r="20" spans="2:36" x14ac:dyDescent="0.35">
      <c r="B20" s="168"/>
      <c r="C20" s="167"/>
      <c r="D20" s="16"/>
      <c r="E20" s="127">
        <v>14</v>
      </c>
      <c r="F20" s="128">
        <v>14</v>
      </c>
      <c r="G20" s="117"/>
      <c r="H20" s="129"/>
      <c r="I20" s="130">
        <f t="shared" si="15"/>
        <v>1900</v>
      </c>
      <c r="J20" s="131"/>
      <c r="K20" s="131"/>
      <c r="L20" s="132">
        <f t="shared" si="1"/>
        <v>0</v>
      </c>
      <c r="M20" s="133" t="str">
        <f t="shared" si="5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6"/>
        <v>0</v>
      </c>
      <c r="V20" s="201" t="s">
        <v>41</v>
      </c>
      <c r="W20" s="202"/>
      <c r="X20" s="202"/>
      <c r="Y20" s="202"/>
      <c r="Z20" s="203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x14ac:dyDescent="0.35">
      <c r="B21" s="169"/>
      <c r="C21" s="170"/>
      <c r="E21" s="127">
        <v>15</v>
      </c>
      <c r="F21" s="128">
        <v>15</v>
      </c>
      <c r="G21" s="117"/>
      <c r="H21" s="129"/>
      <c r="I21" s="130">
        <f t="shared" si="15"/>
        <v>1900</v>
      </c>
      <c r="J21" s="131"/>
      <c r="K21" s="131"/>
      <c r="L21" s="132">
        <f t="shared" si="1"/>
        <v>0</v>
      </c>
      <c r="M21" s="133" t="str">
        <f t="shared" si="5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6"/>
        <v>0</v>
      </c>
      <c r="V21" s="201" t="s">
        <v>226</v>
      </c>
      <c r="W21" s="202"/>
      <c r="X21" s="202"/>
      <c r="Y21" s="202"/>
      <c r="Z21" s="203" t="s">
        <v>225</v>
      </c>
      <c r="AE21" s="10">
        <f>IF(Y3="1: Prestação Digital de Serviços Públicos para disponibilização nos Espaços de Cidadão",150000,IF(Y3="2: Prestação Digital de Serviços Públicos para disponibilização no Portal do Cidadão, no Balcão do Empreendedor ou em Pontos Únicos de Contacto",500000,IF(Y3="3: Single Sign-on na prestação de serviços com utilização do serviço autenticação.gov",120000,750000)))</f>
        <v>120000</v>
      </c>
    </row>
    <row r="22" spans="2:36" x14ac:dyDescent="0.35">
      <c r="B22" s="166" t="s">
        <v>162</v>
      </c>
      <c r="C22" s="167"/>
      <c r="E22" s="127">
        <v>16</v>
      </c>
      <c r="F22" s="128">
        <v>16</v>
      </c>
      <c r="G22" s="117"/>
      <c r="H22" s="129"/>
      <c r="I22" s="130">
        <f t="shared" si="15"/>
        <v>1900</v>
      </c>
      <c r="J22" s="131"/>
      <c r="K22" s="131"/>
      <c r="L22" s="132">
        <f t="shared" si="1"/>
        <v>0</v>
      </c>
      <c r="M22" s="133" t="str">
        <f t="shared" si="5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6"/>
        <v>0</v>
      </c>
    </row>
    <row r="23" spans="2:36" x14ac:dyDescent="0.35">
      <c r="B23" s="168"/>
      <c r="C23" s="167"/>
      <c r="E23" s="127">
        <v>17</v>
      </c>
      <c r="F23" s="128">
        <v>17</v>
      </c>
      <c r="G23" s="117"/>
      <c r="H23" s="129"/>
      <c r="I23" s="130">
        <f t="shared" si="15"/>
        <v>1900</v>
      </c>
      <c r="J23" s="131"/>
      <c r="K23" s="131"/>
      <c r="L23" s="132">
        <f t="shared" si="1"/>
        <v>0</v>
      </c>
      <c r="M23" s="133" t="str">
        <f t="shared" si="5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6"/>
        <v>0</v>
      </c>
    </row>
    <row r="24" spans="2:36" x14ac:dyDescent="0.35">
      <c r="B24" s="169"/>
      <c r="C24" s="170"/>
      <c r="E24" s="127">
        <v>18</v>
      </c>
      <c r="F24" s="128">
        <v>18</v>
      </c>
      <c r="G24" s="117"/>
      <c r="H24" s="129"/>
      <c r="I24" s="130">
        <f t="shared" si="15"/>
        <v>1900</v>
      </c>
      <c r="J24" s="131"/>
      <c r="K24" s="131"/>
      <c r="L24" s="132">
        <f t="shared" si="1"/>
        <v>0</v>
      </c>
      <c r="M24" s="133" t="str">
        <f t="shared" si="5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6"/>
        <v>0</v>
      </c>
    </row>
    <row r="25" spans="2:36" x14ac:dyDescent="0.35">
      <c r="E25" s="127">
        <v>19</v>
      </c>
      <c r="F25" s="128">
        <v>19</v>
      </c>
      <c r="G25" s="117"/>
      <c r="H25" s="129"/>
      <c r="I25" s="130">
        <f t="shared" si="15"/>
        <v>1900</v>
      </c>
      <c r="J25" s="131"/>
      <c r="K25" s="131"/>
      <c r="L25" s="132">
        <f t="shared" si="1"/>
        <v>0</v>
      </c>
      <c r="M25" s="133" t="str">
        <f t="shared" si="5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6"/>
        <v>0</v>
      </c>
    </row>
    <row r="26" spans="2:36" x14ac:dyDescent="0.35">
      <c r="E26" s="127">
        <v>20</v>
      </c>
      <c r="F26" s="128">
        <v>20</v>
      </c>
      <c r="G26" s="117"/>
      <c r="H26" s="129"/>
      <c r="I26" s="130">
        <f t="shared" si="15"/>
        <v>1900</v>
      </c>
      <c r="J26" s="131"/>
      <c r="K26" s="131"/>
      <c r="L26" s="132">
        <f t="shared" si="1"/>
        <v>0</v>
      </c>
      <c r="M26" s="133" t="str">
        <f t="shared" si="5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6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5"/>
        <v>1900</v>
      </c>
      <c r="J27" s="131"/>
      <c r="K27" s="131"/>
      <c r="L27" s="132">
        <f t="shared" si="1"/>
        <v>0</v>
      </c>
      <c r="M27" s="133" t="str">
        <f t="shared" si="5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6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5"/>
        <v>1900</v>
      </c>
      <c r="J28" s="131"/>
      <c r="K28" s="131"/>
      <c r="L28" s="132">
        <f t="shared" si="1"/>
        <v>0</v>
      </c>
      <c r="M28" s="133" t="str">
        <f t="shared" si="5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6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5"/>
        <v>1900</v>
      </c>
      <c r="J29" s="131"/>
      <c r="K29" s="131"/>
      <c r="L29" s="132">
        <f t="shared" si="1"/>
        <v>0</v>
      </c>
      <c r="M29" s="133" t="str">
        <f t="shared" si="5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6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5"/>
        <v>1900</v>
      </c>
      <c r="J30" s="131"/>
      <c r="K30" s="131"/>
      <c r="L30" s="132">
        <f t="shared" si="1"/>
        <v>0</v>
      </c>
      <c r="M30" s="133" t="str">
        <f t="shared" si="5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6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5"/>
        <v>1900</v>
      </c>
      <c r="J31" s="131"/>
      <c r="K31" s="131"/>
      <c r="L31" s="132">
        <f t="shared" si="1"/>
        <v>0</v>
      </c>
      <c r="M31" s="133" t="str">
        <f t="shared" si="5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6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5"/>
        <v>1900</v>
      </c>
      <c r="J32" s="131"/>
      <c r="K32" s="131"/>
      <c r="L32" s="132">
        <f t="shared" si="1"/>
        <v>0</v>
      </c>
      <c r="M32" s="133" t="str">
        <f t="shared" si="5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6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5"/>
        <v>1900</v>
      </c>
      <c r="J33" s="131"/>
      <c r="K33" s="131"/>
      <c r="L33" s="132">
        <f t="shared" si="1"/>
        <v>0</v>
      </c>
      <c r="M33" s="133" t="str">
        <f t="shared" si="5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6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5"/>
        <v>1900</v>
      </c>
      <c r="J34" s="131"/>
      <c r="K34" s="131"/>
      <c r="L34" s="132">
        <f t="shared" si="1"/>
        <v>0</v>
      </c>
      <c r="M34" s="133" t="str">
        <f t="shared" si="5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6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5"/>
        <v>1900</v>
      </c>
      <c r="J35" s="131"/>
      <c r="K35" s="131"/>
      <c r="L35" s="132">
        <f t="shared" si="1"/>
        <v>0</v>
      </c>
      <c r="M35" s="133" t="str">
        <f t="shared" si="5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6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5"/>
        <v>1900</v>
      </c>
      <c r="J36" s="131"/>
      <c r="K36" s="131"/>
      <c r="L36" s="132">
        <f t="shared" si="1"/>
        <v>0</v>
      </c>
      <c r="M36" s="133" t="str">
        <f t="shared" si="5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6"/>
        <v>0</v>
      </c>
    </row>
  </sheetData>
  <mergeCells count="46">
    <mergeCell ref="E1:T1"/>
    <mergeCell ref="V1:AI1"/>
    <mergeCell ref="AK1:AX1"/>
    <mergeCell ref="B3:C3"/>
    <mergeCell ref="Y3:AI3"/>
    <mergeCell ref="AC5:AE5"/>
    <mergeCell ref="AF5:AG5"/>
    <mergeCell ref="AH5:AH6"/>
    <mergeCell ref="AI5:AI6"/>
    <mergeCell ref="P5:P6"/>
    <mergeCell ref="Q5:Q6"/>
    <mergeCell ref="R5:R6"/>
    <mergeCell ref="S5:S6"/>
    <mergeCell ref="T5:T6"/>
    <mergeCell ref="V5:V6"/>
    <mergeCell ref="B11:C12"/>
    <mergeCell ref="W11:Z11"/>
    <mergeCell ref="W12:Z12"/>
    <mergeCell ref="W5:Z6"/>
    <mergeCell ref="AA5:AB5"/>
    <mergeCell ref="J5:J6"/>
    <mergeCell ref="K5:K6"/>
    <mergeCell ref="L5:L6"/>
    <mergeCell ref="M5:M6"/>
    <mergeCell ref="N5:N6"/>
    <mergeCell ref="O5:O6"/>
    <mergeCell ref="B5:C7"/>
    <mergeCell ref="E5:E6"/>
    <mergeCell ref="F5:F6"/>
    <mergeCell ref="G5:G6"/>
    <mergeCell ref="H5:H6"/>
    <mergeCell ref="W7:Z7"/>
    <mergeCell ref="B8:C10"/>
    <mergeCell ref="W8:Z8"/>
    <mergeCell ref="W9:Z9"/>
    <mergeCell ref="W10:Z10"/>
    <mergeCell ref="B22:C24"/>
    <mergeCell ref="W13:Z13"/>
    <mergeCell ref="W14:Z14"/>
    <mergeCell ref="W15:Z15"/>
    <mergeCell ref="W16:Z16"/>
    <mergeCell ref="W17:Z17"/>
    <mergeCell ref="B19:C21"/>
    <mergeCell ref="W19:Z19"/>
    <mergeCell ref="V20:Z20"/>
    <mergeCell ref="V21:Z21"/>
  </mergeCells>
  <hyperlinks>
    <hyperlink ref="B22:B23" location="AAC1_2015!AT1" display="Estrutura de Financiamento" xr:uid="{CA946633-2424-43F5-B429-62E1806D74E5}"/>
    <hyperlink ref="B19:B21" location="AAC1_2015!AT1" display="Estrutura de Financiamento" xr:uid="{D2C44E2C-7198-47B2-8FD1-22B1C6B1647F}"/>
    <hyperlink ref="B8:B9" location="AAC1_2015!AE2" display="Correção do Elegível" xr:uid="{3B10BB82-5C57-4A87-A93C-3F5B6B4F794F}"/>
    <hyperlink ref="B5:B7" location="AAC1_2015!D2" display="Mapa de Investimentos" xr:uid="{45D7BEC6-42CE-4CC6-BA03-66F119D284A2}"/>
    <hyperlink ref="B5:C7" location="AAC1_2016!E1" display="AAC1_2016!E1" xr:uid="{F9EED4AE-E8D9-4EC3-A2A2-EF9C5C1C0189}"/>
    <hyperlink ref="B8:C10" location="AAC1_2016!V1" display="AAC1_2016!V1" xr:uid="{843E971A-FD82-496B-BDEA-9C30E73C9C2A}"/>
    <hyperlink ref="B19:C21" location="AAC1_2016!AW1" display="AAC1_2016!AW1" xr:uid="{C6026E2C-040F-4D85-BA20-B64A9EB27DA5}"/>
    <hyperlink ref="B22:C24" location="RH!A2" display="RH!A2" xr:uid="{08975F33-2278-4CD1-BFF2-7DB09CA597D6}"/>
    <hyperlink ref="G3" location="ROSTO!A1" display="Início" xr:uid="{AF904AB5-0CC1-48A6-8CC9-C3D8E81F16E1}"/>
    <hyperlink ref="W3" location="AAC1_2016!A1" display="Início" xr:uid="{D838076C-75CF-4601-B1BB-3F55E8E8EAD0}"/>
    <hyperlink ref="AN3" location="AAC1_2016!A1" display="Início" xr:uid="{1A684EF7-873D-4BE5-B634-CFCAAB71B710}"/>
    <hyperlink ref="B3:C3" r:id="rId1" display="AAC 01/SAMA2020/2016" xr:uid="{F2720CC3-6BC1-4D18-8661-F4AB91493673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3C395434-B774-4D13-A068-1D4B906C89DF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3" id="{E6436295-0E61-43F4-B3A1-5DA4EA596243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C14</xm:sqref>
        </x14:conditionalFormatting>
        <x14:conditionalFormatting xmlns:xm="http://schemas.microsoft.com/office/excel/2006/main">
          <x14:cfRule type="iconSet" priority="2" id="{0C8EC9C0-5541-4429-9109-54619CE1C474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1" id="{93BA82AC-9CEA-40EF-B4A9-63119BDB9EE4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4BC40AC-F741-4460-ABB9-A5A491322664}">
          <x14:formula1>
            <xm:f>Auxiliar!$J$1:$J$4</xm:f>
          </x14:formula1>
          <xm:sqref>Y3:AI3</xm:sqref>
        </x14:dataValidation>
        <x14:dataValidation type="list" allowBlank="1" showInputMessage="1" showErrorMessage="1" xr:uid="{C188E705-7D72-45AA-8D41-577603CF5B54}">
          <x14:formula1>
            <xm:f>Auxiliar!$D$1:$D$34</xm:f>
          </x14:formula1>
          <xm:sqref>O7:O36</xm:sqref>
        </x14:dataValidation>
        <x14:dataValidation type="list" allowBlank="1" showInputMessage="1" showErrorMessage="1" xr:uid="{6946BC1F-9D65-4C85-8C93-00D3EC57B981}">
          <x14:formula1>
            <xm:f>Auxiliar!$B$1:$B$11</xm:f>
          </x14:formula1>
          <xm:sqref>N7:N36</xm:sqref>
        </x14:dataValidation>
        <x14:dataValidation type="list" allowBlank="1" showInputMessage="1" showErrorMessage="1" xr:uid="{5FAE38A6-412E-4A38-B672-C3DA3A020C84}">
          <x14:formula1>
            <xm:f>Auxiliar!$H$1:$H$5</xm:f>
          </x14:formula1>
          <xm:sqref>T7:T36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828A-F8BC-4DEC-9048-4124EE452A3C}">
  <sheetPr>
    <tabColor theme="4" tint="-0.499984740745262"/>
  </sheetPr>
  <dimension ref="B1:AX36"/>
  <sheetViews>
    <sheetView topLeftCell="A5" zoomScaleNormal="100" workbookViewId="0">
      <selection activeCell="N7" sqref="N7:N13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9.81640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92" t="s">
        <v>116</v>
      </c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V1" s="192" t="s">
        <v>115</v>
      </c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K1" s="193" t="s">
        <v>114</v>
      </c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</row>
    <row r="2" spans="2:50" ht="6.75" customHeight="1" x14ac:dyDescent="0.35"/>
    <row r="3" spans="2:50" ht="21.75" customHeight="1" x14ac:dyDescent="0.35">
      <c r="B3" s="194" t="s">
        <v>231</v>
      </c>
      <c r="C3" s="194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AK3" s="121" t="s">
        <v>118</v>
      </c>
      <c r="AL3" s="122" t="str">
        <f>IF(U6&gt;0,"Sim","Não")</f>
        <v>Não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195" t="s">
        <v>238</v>
      </c>
      <c r="C5" s="196"/>
      <c r="E5" s="197" t="s">
        <v>109</v>
      </c>
      <c r="F5" s="198" t="s">
        <v>3</v>
      </c>
      <c r="G5" s="197" t="s">
        <v>123</v>
      </c>
      <c r="H5" s="197" t="s">
        <v>124</v>
      </c>
      <c r="I5" s="116"/>
      <c r="J5" s="197" t="s">
        <v>125</v>
      </c>
      <c r="K5" s="197" t="s">
        <v>126</v>
      </c>
      <c r="L5" s="197" t="s">
        <v>33</v>
      </c>
      <c r="M5" s="197" t="s">
        <v>34</v>
      </c>
      <c r="N5" s="199" t="s">
        <v>122</v>
      </c>
      <c r="O5" s="188" t="s">
        <v>108</v>
      </c>
      <c r="P5" s="188" t="s">
        <v>6</v>
      </c>
      <c r="Q5" s="186" t="s">
        <v>7</v>
      </c>
      <c r="R5" s="188" t="s">
        <v>8</v>
      </c>
      <c r="S5" s="188" t="s">
        <v>9</v>
      </c>
      <c r="T5" s="190" t="s">
        <v>127</v>
      </c>
      <c r="V5" s="182" t="s">
        <v>35</v>
      </c>
      <c r="W5" s="182" t="s">
        <v>4</v>
      </c>
      <c r="X5" s="182"/>
      <c r="Y5" s="182"/>
      <c r="Z5" s="182"/>
      <c r="AA5" s="182" t="s">
        <v>5</v>
      </c>
      <c r="AB5" s="182"/>
      <c r="AC5" s="182" t="s">
        <v>36</v>
      </c>
      <c r="AD5" s="182"/>
      <c r="AE5" s="182"/>
      <c r="AF5" s="183" t="s">
        <v>37</v>
      </c>
      <c r="AG5" s="183"/>
      <c r="AH5" s="184" t="s">
        <v>120</v>
      </c>
      <c r="AI5" s="184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68"/>
      <c r="C6" s="167"/>
      <c r="E6" s="197"/>
      <c r="F6" s="198"/>
      <c r="G6" s="197"/>
      <c r="H6" s="197"/>
      <c r="I6" s="116" t="s">
        <v>111</v>
      </c>
      <c r="J6" s="197"/>
      <c r="K6" s="197"/>
      <c r="L6" s="197"/>
      <c r="M6" s="197"/>
      <c r="N6" s="200"/>
      <c r="O6" s="189"/>
      <c r="P6" s="189"/>
      <c r="Q6" s="187"/>
      <c r="R6" s="189"/>
      <c r="S6" s="189"/>
      <c r="T6" s="191"/>
      <c r="U6" s="40">
        <f>SUM(U7:U36)</f>
        <v>0</v>
      </c>
      <c r="V6" s="182"/>
      <c r="W6" s="182"/>
      <c r="X6" s="182"/>
      <c r="Y6" s="182"/>
      <c r="Z6" s="182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185"/>
      <c r="AI6" s="185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69"/>
      <c r="C7" s="170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153</v>
      </c>
      <c r="U7" s="40">
        <f>IF(T7="Lisboa",1,IF(T7="Algarve",1,0))</f>
        <v>0</v>
      </c>
      <c r="V7" s="139">
        <v>101</v>
      </c>
      <c r="W7" s="171" t="s">
        <v>12</v>
      </c>
      <c r="X7" s="171"/>
      <c r="Y7" s="171"/>
      <c r="Z7" s="171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 t="shared" ref="AF7:AF13" si="3"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4">AM8+AM9</f>
        <v>#DIV/0!</v>
      </c>
      <c r="AN7" s="125" t="e">
        <f t="shared" si="4"/>
        <v>#DIV/0!</v>
      </c>
      <c r="AO7" s="125" t="e">
        <f t="shared" si="4"/>
        <v>#DIV/0!</v>
      </c>
      <c r="AP7" s="125" t="e">
        <f t="shared" si="4"/>
        <v>#DIV/0!</v>
      </c>
      <c r="AQ7" s="125" t="e">
        <f t="shared" si="4"/>
        <v>#DIV/0!</v>
      </c>
      <c r="AR7" s="125" t="e">
        <f t="shared" si="4"/>
        <v>#DIV/0!</v>
      </c>
      <c r="AS7" s="125" t="e">
        <f t="shared" si="4"/>
        <v>#DIV/0!</v>
      </c>
      <c r="AT7" s="125" t="e">
        <f t="shared" si="4"/>
        <v>#DIV/0!</v>
      </c>
      <c r="AU7" s="125" t="e">
        <f t="shared" si="4"/>
        <v>#DIV/0!</v>
      </c>
      <c r="AV7" s="125" t="e">
        <f t="shared" si="4"/>
        <v>#DIV/0!</v>
      </c>
      <c r="AW7" s="125" t="e">
        <f t="shared" si="4"/>
        <v>#DIV/0!</v>
      </c>
      <c r="AX7" s="126" t="e">
        <f>AW7/$AW$10</f>
        <v>#DIV/0!</v>
      </c>
    </row>
    <row r="8" spans="2:50" ht="15" customHeight="1" x14ac:dyDescent="0.35">
      <c r="B8" s="166" t="s">
        <v>239</v>
      </c>
      <c r="C8" s="167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5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6">IF(T8="Lisboa",1,IF(T8="Algarve",1,0))</f>
        <v>0</v>
      </c>
      <c r="V8" s="139">
        <v>102</v>
      </c>
      <c r="W8" s="171" t="s">
        <v>10</v>
      </c>
      <c r="X8" s="171"/>
      <c r="Y8" s="171"/>
      <c r="Z8" s="171"/>
      <c r="AA8" s="13">
        <f t="shared" ref="AA8:AA16" si="7">SUMIF($N$7:$N$37,W8,$K$7:$K$37)</f>
        <v>0</v>
      </c>
      <c r="AB8" s="14" t="e">
        <f t="shared" si="2"/>
        <v>#DIV/0!</v>
      </c>
      <c r="AC8" s="7"/>
      <c r="AD8" s="7"/>
      <c r="AE8" s="7"/>
      <c r="AF8" s="13">
        <f t="shared" si="3"/>
        <v>0</v>
      </c>
      <c r="AG8" s="14" t="e">
        <f t="shared" ref="AG8:AG19" si="8">AF8/$AF$20</f>
        <v>#DIV/0!</v>
      </c>
      <c r="AH8" s="140"/>
      <c r="AI8" s="13">
        <f t="shared" ref="AI8:AI19" si="9">AA8-AF8</f>
        <v>0</v>
      </c>
      <c r="AJ8" s="32"/>
      <c r="AK8" s="143" t="s">
        <v>47</v>
      </c>
      <c r="AL8" s="12" t="e">
        <f t="shared" ref="AL8:AV8" si="10">IF($AL$3="Sim",AL12*0.33,0)*($AW$10/$AW$12)</f>
        <v>#DIV/0!</v>
      </c>
      <c r="AM8" s="12" t="e">
        <f t="shared" si="10"/>
        <v>#DIV/0!</v>
      </c>
      <c r="AN8" s="12" t="e">
        <f t="shared" si="10"/>
        <v>#DIV/0!</v>
      </c>
      <c r="AO8" s="12" t="e">
        <f t="shared" si="10"/>
        <v>#DIV/0!</v>
      </c>
      <c r="AP8" s="12" t="e">
        <f t="shared" si="10"/>
        <v>#DIV/0!</v>
      </c>
      <c r="AQ8" s="12" t="e">
        <f t="shared" si="10"/>
        <v>#DIV/0!</v>
      </c>
      <c r="AR8" s="12" t="e">
        <f t="shared" si="10"/>
        <v>#DIV/0!</v>
      </c>
      <c r="AS8" s="12" t="e">
        <f t="shared" si="10"/>
        <v>#DIV/0!</v>
      </c>
      <c r="AT8" s="12" t="e">
        <f t="shared" si="10"/>
        <v>#DIV/0!</v>
      </c>
      <c r="AU8" s="12" t="e">
        <f t="shared" si="10"/>
        <v>#DIV/0!</v>
      </c>
      <c r="AV8" s="12" t="e">
        <f t="shared" si="10"/>
        <v>#DIV/0!</v>
      </c>
      <c r="AW8" s="125" t="e">
        <f t="shared" ref="AW8:AW12" si="11">SUM(AL8:AV8)</f>
        <v>#DIV/0!</v>
      </c>
      <c r="AX8" s="126" t="e">
        <f>AW8/$AW$10</f>
        <v>#DIV/0!</v>
      </c>
    </row>
    <row r="9" spans="2:50" ht="15" customHeight="1" x14ac:dyDescent="0.35">
      <c r="B9" s="168"/>
      <c r="C9" s="167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5"/>
        <v>NÃO APLICÁVEL</v>
      </c>
      <c r="N9" s="141"/>
      <c r="O9" s="37"/>
      <c r="P9" s="142"/>
      <c r="Q9" s="37"/>
      <c r="R9" s="142"/>
      <c r="S9" s="137"/>
      <c r="T9" s="138"/>
      <c r="U9" s="40">
        <f t="shared" si="6"/>
        <v>0</v>
      </c>
      <c r="V9" s="139">
        <v>103</v>
      </c>
      <c r="W9" s="171" t="s">
        <v>11</v>
      </c>
      <c r="X9" s="171"/>
      <c r="Y9" s="171"/>
      <c r="Z9" s="171"/>
      <c r="AA9" s="13">
        <f t="shared" si="7"/>
        <v>0</v>
      </c>
      <c r="AB9" s="14" t="e">
        <f t="shared" si="2"/>
        <v>#DIV/0!</v>
      </c>
      <c r="AC9" s="7"/>
      <c r="AD9" s="7"/>
      <c r="AE9" s="7"/>
      <c r="AF9" s="13">
        <f t="shared" si="3"/>
        <v>0</v>
      </c>
      <c r="AG9" s="14" t="e">
        <f t="shared" si="8"/>
        <v>#DIV/0!</v>
      </c>
      <c r="AH9" s="140"/>
      <c r="AI9" s="13">
        <f t="shared" si="9"/>
        <v>0</v>
      </c>
      <c r="AJ9" s="32"/>
      <c r="AK9" s="144" t="s">
        <v>117</v>
      </c>
      <c r="AL9" s="12" t="e">
        <f t="shared" ref="AL9:AV9" si="12">IF($AL$3="Sim",AL12*0.1005,AL12*0.15)*($AW$10/$AW$12)</f>
        <v>#DIV/0!</v>
      </c>
      <c r="AM9" s="12" t="e">
        <f t="shared" si="12"/>
        <v>#DIV/0!</v>
      </c>
      <c r="AN9" s="12" t="e">
        <f t="shared" si="12"/>
        <v>#DIV/0!</v>
      </c>
      <c r="AO9" s="12" t="e">
        <f t="shared" si="12"/>
        <v>#DIV/0!</v>
      </c>
      <c r="AP9" s="12" t="e">
        <f t="shared" si="12"/>
        <v>#DIV/0!</v>
      </c>
      <c r="AQ9" s="12" t="e">
        <f t="shared" si="12"/>
        <v>#DIV/0!</v>
      </c>
      <c r="AR9" s="12" t="e">
        <f t="shared" si="12"/>
        <v>#DIV/0!</v>
      </c>
      <c r="AS9" s="12" t="e">
        <f t="shared" si="12"/>
        <v>#DIV/0!</v>
      </c>
      <c r="AT9" s="12" t="e">
        <f t="shared" si="12"/>
        <v>#DIV/0!</v>
      </c>
      <c r="AU9" s="12" t="e">
        <f t="shared" si="12"/>
        <v>#DIV/0!</v>
      </c>
      <c r="AV9" s="12" t="e">
        <f t="shared" si="12"/>
        <v>#DIV/0!</v>
      </c>
      <c r="AW9" s="125" t="e">
        <f t="shared" si="11"/>
        <v>#DIV/0!</v>
      </c>
      <c r="AX9" s="126" t="e">
        <f>AW9/$AW$10</f>
        <v>#DIV/0!</v>
      </c>
    </row>
    <row r="10" spans="2:50" ht="15" customHeight="1" x14ac:dyDescent="0.35">
      <c r="B10" s="169"/>
      <c r="C10" s="170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5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6"/>
        <v>0</v>
      </c>
      <c r="V10" s="139">
        <v>104</v>
      </c>
      <c r="W10" s="171" t="s">
        <v>17</v>
      </c>
      <c r="X10" s="171"/>
      <c r="Y10" s="171"/>
      <c r="Z10" s="171"/>
      <c r="AA10" s="13">
        <f t="shared" si="7"/>
        <v>0</v>
      </c>
      <c r="AB10" s="14" t="e">
        <f t="shared" si="2"/>
        <v>#DIV/0!</v>
      </c>
      <c r="AC10" s="7"/>
      <c r="AD10" s="7"/>
      <c r="AE10" s="7"/>
      <c r="AF10" s="13">
        <f t="shared" si="3"/>
        <v>0</v>
      </c>
      <c r="AG10" s="14" t="e">
        <f t="shared" si="8"/>
        <v>#DIV/0!</v>
      </c>
      <c r="AH10" s="140"/>
      <c r="AI10" s="13">
        <f t="shared" si="9"/>
        <v>0</v>
      </c>
      <c r="AJ10" s="32"/>
      <c r="AK10" s="145" t="s">
        <v>48</v>
      </c>
      <c r="AL10" s="125" t="e">
        <f t="shared" ref="AL10:AV10" si="13">AL7+AL6</f>
        <v>#DIV/0!</v>
      </c>
      <c r="AM10" s="125" t="e">
        <f t="shared" si="13"/>
        <v>#DIV/0!</v>
      </c>
      <c r="AN10" s="125" t="e">
        <f t="shared" si="13"/>
        <v>#DIV/0!</v>
      </c>
      <c r="AO10" s="125" t="e">
        <f t="shared" si="13"/>
        <v>#DIV/0!</v>
      </c>
      <c r="AP10" s="125" t="e">
        <f t="shared" si="13"/>
        <v>#DIV/0!</v>
      </c>
      <c r="AQ10" s="125" t="e">
        <f t="shared" si="13"/>
        <v>#DIV/0!</v>
      </c>
      <c r="AR10" s="125" t="e">
        <f t="shared" si="13"/>
        <v>#DIV/0!</v>
      </c>
      <c r="AS10" s="125" t="e">
        <f t="shared" si="13"/>
        <v>#DIV/0!</v>
      </c>
      <c r="AT10" s="125" t="e">
        <f t="shared" si="13"/>
        <v>#DIV/0!</v>
      </c>
      <c r="AU10" s="125" t="e">
        <f t="shared" si="13"/>
        <v>#DIV/0!</v>
      </c>
      <c r="AV10" s="125" t="e">
        <f t="shared" si="13"/>
        <v>#DIV/0!</v>
      </c>
      <c r="AW10" s="125">
        <f>AF20</f>
        <v>0</v>
      </c>
      <c r="AX10" s="126">
        <v>1</v>
      </c>
    </row>
    <row r="11" spans="2:50" x14ac:dyDescent="0.35">
      <c r="B11" s="178" t="s">
        <v>51</v>
      </c>
      <c r="C11" s="179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5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6"/>
        <v>0</v>
      </c>
      <c r="V11" s="139">
        <v>105</v>
      </c>
      <c r="W11" s="171" t="s">
        <v>19</v>
      </c>
      <c r="X11" s="171"/>
      <c r="Y11" s="171"/>
      <c r="Z11" s="171"/>
      <c r="AA11" s="13">
        <f t="shared" si="7"/>
        <v>0</v>
      </c>
      <c r="AB11" s="14" t="e">
        <f t="shared" si="2"/>
        <v>#DIV/0!</v>
      </c>
      <c r="AC11" s="7"/>
      <c r="AD11" s="7"/>
      <c r="AE11" s="7"/>
      <c r="AF11" s="13">
        <f t="shared" si="3"/>
        <v>0</v>
      </c>
      <c r="AG11" s="14" t="e">
        <f t="shared" si="8"/>
        <v>#DIV/0!</v>
      </c>
      <c r="AH11" s="140"/>
      <c r="AI11" s="13">
        <f t="shared" si="9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1"/>
        <v>0</v>
      </c>
      <c r="AX11" s="126"/>
    </row>
    <row r="12" spans="2:50" x14ac:dyDescent="0.35">
      <c r="B12" s="180"/>
      <c r="C12" s="181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5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6"/>
        <v>0</v>
      </c>
      <c r="V12" s="139">
        <v>106</v>
      </c>
      <c r="W12" s="171" t="s">
        <v>21</v>
      </c>
      <c r="X12" s="171"/>
      <c r="Y12" s="171"/>
      <c r="Z12" s="171"/>
      <c r="AA12" s="13">
        <f t="shared" si="7"/>
        <v>0</v>
      </c>
      <c r="AB12" s="14" t="e">
        <f t="shared" si="2"/>
        <v>#DIV/0!</v>
      </c>
      <c r="AC12" s="7"/>
      <c r="AD12" s="7"/>
      <c r="AE12" s="7"/>
      <c r="AF12" s="13">
        <f t="shared" si="3"/>
        <v>0</v>
      </c>
      <c r="AG12" s="14" t="e">
        <f t="shared" si="8"/>
        <v>#DIV/0!</v>
      </c>
      <c r="AH12" s="140"/>
      <c r="AI12" s="13">
        <f t="shared" si="9"/>
        <v>0</v>
      </c>
      <c r="AJ12" s="32"/>
      <c r="AK12" s="145" t="s">
        <v>50</v>
      </c>
      <c r="AL12" s="125">
        <f t="shared" ref="AL12:AV12" si="14">SUMIF($I$7:$I$37,AL5,$K$7:$K$37)</f>
        <v>0</v>
      </c>
      <c r="AM12" s="125">
        <f t="shared" si="14"/>
        <v>0</v>
      </c>
      <c r="AN12" s="125">
        <f t="shared" si="14"/>
        <v>0</v>
      </c>
      <c r="AO12" s="125">
        <f t="shared" si="14"/>
        <v>0</v>
      </c>
      <c r="AP12" s="125">
        <f t="shared" si="14"/>
        <v>0</v>
      </c>
      <c r="AQ12" s="125">
        <f t="shared" si="14"/>
        <v>0</v>
      </c>
      <c r="AR12" s="125">
        <f t="shared" si="14"/>
        <v>0</v>
      </c>
      <c r="AS12" s="125">
        <f t="shared" si="14"/>
        <v>0</v>
      </c>
      <c r="AT12" s="125">
        <f t="shared" si="14"/>
        <v>0</v>
      </c>
      <c r="AU12" s="125">
        <f t="shared" si="14"/>
        <v>0</v>
      </c>
      <c r="AV12" s="125">
        <f t="shared" si="14"/>
        <v>0</v>
      </c>
      <c r="AW12" s="125">
        <f t="shared" si="11"/>
        <v>0</v>
      </c>
      <c r="AX12" s="126"/>
    </row>
    <row r="13" spans="2:50" ht="15" customHeight="1" x14ac:dyDescent="0.35">
      <c r="B13" s="41" t="s">
        <v>25</v>
      </c>
      <c r="C13" s="42">
        <f>AA14-AF14</f>
        <v>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5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6"/>
        <v>0</v>
      </c>
      <c r="V13" s="139">
        <v>107</v>
      </c>
      <c r="W13" s="171" t="s">
        <v>23</v>
      </c>
      <c r="X13" s="171"/>
      <c r="Y13" s="171"/>
      <c r="Z13" s="171"/>
      <c r="AA13" s="13">
        <f t="shared" si="7"/>
        <v>0</v>
      </c>
      <c r="AB13" s="14" t="e">
        <f t="shared" si="2"/>
        <v>#DIV/0!</v>
      </c>
      <c r="AC13" s="7"/>
      <c r="AD13" s="7"/>
      <c r="AE13" s="7"/>
      <c r="AF13" s="13">
        <f t="shared" si="3"/>
        <v>0</v>
      </c>
      <c r="AG13" s="14" t="e">
        <f t="shared" si="8"/>
        <v>#DIV/0!</v>
      </c>
      <c r="AH13" s="140"/>
      <c r="AI13" s="13">
        <f t="shared" si="9"/>
        <v>0</v>
      </c>
      <c r="AJ13" s="32"/>
    </row>
    <row r="14" spans="2:50" x14ac:dyDescent="0.35">
      <c r="B14" s="41"/>
      <c r="C14" s="42"/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5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6"/>
        <v>0</v>
      </c>
      <c r="V14" s="139">
        <v>108</v>
      </c>
      <c r="W14" s="171" t="s">
        <v>25</v>
      </c>
      <c r="X14" s="171"/>
      <c r="Y14" s="171"/>
      <c r="Z14" s="171"/>
      <c r="AA14" s="13">
        <f t="shared" si="7"/>
        <v>0</v>
      </c>
      <c r="AB14" s="14" t="e">
        <f t="shared" si="2"/>
        <v>#DIV/0!</v>
      </c>
      <c r="AC14" s="9">
        <v>0.05</v>
      </c>
      <c r="AD14" s="13"/>
      <c r="AE14" s="13" t="e">
        <f>IF(AB14=0,0,AC14*(AF20-AF14))</f>
        <v>#DIV/0!</v>
      </c>
      <c r="AF14" s="34">
        <f>IF(AA14=0,0,IF(AA14&gt;AD14,AE14,AA14))</f>
        <v>0</v>
      </c>
      <c r="AG14" s="14" t="e">
        <f t="shared" si="8"/>
        <v>#DIV/0!</v>
      </c>
      <c r="AH14" s="140" t="e">
        <f>AF14/(AF20-AF14)</f>
        <v>#DIV/0!</v>
      </c>
      <c r="AI14" s="13">
        <f t="shared" si="9"/>
        <v>0</v>
      </c>
      <c r="AJ14" s="32"/>
    </row>
    <row r="15" spans="2:50" x14ac:dyDescent="0.35">
      <c r="B15" s="41" t="s">
        <v>52</v>
      </c>
      <c r="C15" s="146">
        <f>AA15-AF15</f>
        <v>0</v>
      </c>
      <c r="E15" s="127">
        <v>9</v>
      </c>
      <c r="F15" s="128">
        <v>9</v>
      </c>
      <c r="G15" s="117"/>
      <c r="H15" s="129"/>
      <c r="I15" s="130"/>
      <c r="J15" s="131"/>
      <c r="K15" s="131"/>
      <c r="L15" s="132">
        <f t="shared" si="1"/>
        <v>0</v>
      </c>
      <c r="M15" s="133" t="str">
        <f t="shared" si="5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6"/>
        <v>0</v>
      </c>
      <c r="V15" s="139">
        <v>109</v>
      </c>
      <c r="W15" s="171" t="s">
        <v>27</v>
      </c>
      <c r="X15" s="171"/>
      <c r="Y15" s="171"/>
      <c r="Z15" s="171"/>
      <c r="AA15" s="13">
        <f t="shared" si="7"/>
        <v>0</v>
      </c>
      <c r="AB15" s="14" t="e">
        <f t="shared" si="2"/>
        <v>#DIV/0!</v>
      </c>
      <c r="AC15" s="9">
        <v>0.2</v>
      </c>
      <c r="AD15" s="13"/>
      <c r="AE15" s="13" t="e">
        <f>IF(AB15=0,0,AC15*(AF20-AF15))</f>
        <v>#DIV/0!</v>
      </c>
      <c r="AF15" s="34">
        <f>IF(AA15=0,0,IF(AA15&gt;AE15,AE15,AA15))</f>
        <v>0</v>
      </c>
      <c r="AG15" s="14" t="e">
        <f t="shared" si="8"/>
        <v>#DIV/0!</v>
      </c>
      <c r="AH15" s="140" t="e">
        <f>AF15/(AF20-AF15)</f>
        <v>#DIV/0!</v>
      </c>
      <c r="AI15" s="13">
        <f t="shared" si="9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/>
      <c r="J16" s="131"/>
      <c r="K16" s="131"/>
      <c r="L16" s="132">
        <f t="shared" si="1"/>
        <v>0</v>
      </c>
      <c r="M16" s="133" t="str">
        <f t="shared" si="5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6"/>
        <v>0</v>
      </c>
      <c r="V16" s="139">
        <v>110</v>
      </c>
      <c r="W16" s="172" t="s">
        <v>110</v>
      </c>
      <c r="X16" s="173"/>
      <c r="Y16" s="173"/>
      <c r="Z16" s="174"/>
      <c r="AA16" s="13">
        <f t="shared" si="7"/>
        <v>0</v>
      </c>
      <c r="AB16" s="14" t="e">
        <f t="shared" si="2"/>
        <v>#DIV/0!</v>
      </c>
      <c r="AC16" s="9">
        <v>0.15</v>
      </c>
      <c r="AD16" s="13"/>
      <c r="AE16" s="13" t="e">
        <f>IF(AB16=0,0,AC16*(AF20-AF16))</f>
        <v>#DIV/0!</v>
      </c>
      <c r="AF16" s="34">
        <f>IF(AA16=0,0,IF(AA16&gt;AE16,AE16,AA16))</f>
        <v>0</v>
      </c>
      <c r="AG16" s="14" t="e">
        <f t="shared" si="8"/>
        <v>#DIV/0!</v>
      </c>
      <c r="AH16" s="140" t="e">
        <f>AF16/(AF20-AF16)</f>
        <v>#DIV/0!</v>
      </c>
      <c r="AI16" s="13">
        <f t="shared" si="9"/>
        <v>0</v>
      </c>
      <c r="AJ16" s="32"/>
    </row>
    <row r="17" spans="2:36" x14ac:dyDescent="0.35">
      <c r="B17" s="41" t="s">
        <v>110</v>
      </c>
      <c r="C17" s="42">
        <f>AA16-AF16</f>
        <v>0</v>
      </c>
      <c r="D17" s="16"/>
      <c r="E17" s="127">
        <v>11</v>
      </c>
      <c r="F17" s="128">
        <v>11</v>
      </c>
      <c r="G17" s="117"/>
      <c r="H17" s="129"/>
      <c r="I17" s="130">
        <f t="shared" ref="I8:I36" si="15">YEAR(H17)</f>
        <v>1900</v>
      </c>
      <c r="J17" s="131"/>
      <c r="K17" s="131"/>
      <c r="L17" s="132">
        <f t="shared" si="1"/>
        <v>0</v>
      </c>
      <c r="M17" s="133" t="str">
        <f t="shared" si="5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6"/>
        <v>0</v>
      </c>
      <c r="V17" s="139">
        <v>111</v>
      </c>
      <c r="W17" s="171" t="s">
        <v>29</v>
      </c>
      <c r="X17" s="171"/>
      <c r="Y17" s="171"/>
      <c r="Z17" s="171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8"/>
        <v>#DIV/0!</v>
      </c>
      <c r="AH17" s="140"/>
      <c r="AI17" s="13">
        <f t="shared" si="9"/>
        <v>0</v>
      </c>
      <c r="AJ17" s="32"/>
    </row>
    <row r="18" spans="2:36" x14ac:dyDescent="0.35">
      <c r="B18" s="43"/>
      <c r="C18" s="44"/>
      <c r="D18" s="16"/>
      <c r="E18" s="127">
        <v>12</v>
      </c>
      <c r="F18" s="128">
        <v>12</v>
      </c>
      <c r="G18" s="117"/>
      <c r="H18" s="129"/>
      <c r="I18" s="130">
        <f t="shared" si="15"/>
        <v>1900</v>
      </c>
      <c r="J18" s="131"/>
      <c r="K18" s="131"/>
      <c r="L18" s="132">
        <f t="shared" si="1"/>
        <v>0</v>
      </c>
      <c r="M18" s="133" t="str">
        <f t="shared" si="5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6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8"/>
        <v>#DIV/0!</v>
      </c>
      <c r="AH18" s="140"/>
      <c r="AI18" s="13">
        <f t="shared" si="9"/>
        <v>0</v>
      </c>
      <c r="AJ18" s="32"/>
    </row>
    <row r="19" spans="2:36" ht="15" customHeight="1" x14ac:dyDescent="0.35">
      <c r="B19" s="166" t="s">
        <v>240</v>
      </c>
      <c r="C19" s="167"/>
      <c r="D19" s="16"/>
      <c r="E19" s="127">
        <v>13</v>
      </c>
      <c r="F19" s="128">
        <v>13</v>
      </c>
      <c r="G19" s="117"/>
      <c r="H19" s="129"/>
      <c r="I19" s="130">
        <f t="shared" si="15"/>
        <v>1900</v>
      </c>
      <c r="J19" s="131"/>
      <c r="K19" s="131"/>
      <c r="L19" s="132">
        <f t="shared" si="1"/>
        <v>0</v>
      </c>
      <c r="M19" s="133" t="str">
        <f t="shared" si="5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6"/>
        <v>0</v>
      </c>
      <c r="V19" s="139">
        <v>199</v>
      </c>
      <c r="W19" s="172" t="s">
        <v>32</v>
      </c>
      <c r="X19" s="173"/>
      <c r="Y19" s="173"/>
      <c r="Z19" s="174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8"/>
        <v>#DIV/0!</v>
      </c>
      <c r="AH19" s="140"/>
      <c r="AI19" s="13">
        <f t="shared" si="9"/>
        <v>0</v>
      </c>
      <c r="AJ19" s="32"/>
    </row>
    <row r="20" spans="2:36" x14ac:dyDescent="0.35">
      <c r="B20" s="168"/>
      <c r="C20" s="167"/>
      <c r="D20" s="16"/>
      <c r="E20" s="127">
        <v>14</v>
      </c>
      <c r="F20" s="128">
        <v>14</v>
      </c>
      <c r="G20" s="117"/>
      <c r="H20" s="129"/>
      <c r="I20" s="130">
        <f t="shared" si="15"/>
        <v>1900</v>
      </c>
      <c r="J20" s="131"/>
      <c r="K20" s="131"/>
      <c r="L20" s="132">
        <f t="shared" si="1"/>
        <v>0</v>
      </c>
      <c r="M20" s="133" t="str">
        <f t="shared" si="5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6"/>
        <v>0</v>
      </c>
      <c r="V20" s="175" t="s">
        <v>41</v>
      </c>
      <c r="W20" s="176"/>
      <c r="X20" s="176"/>
      <c r="Y20" s="176"/>
      <c r="Z20" s="177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x14ac:dyDescent="0.35">
      <c r="B21" s="169"/>
      <c r="C21" s="170"/>
      <c r="E21" s="127">
        <v>15</v>
      </c>
      <c r="F21" s="128">
        <v>15</v>
      </c>
      <c r="G21" s="117"/>
      <c r="H21" s="129"/>
      <c r="I21" s="130">
        <f t="shared" si="15"/>
        <v>1900</v>
      </c>
      <c r="J21" s="131"/>
      <c r="K21" s="131"/>
      <c r="L21" s="132">
        <f t="shared" si="1"/>
        <v>0</v>
      </c>
      <c r="M21" s="133" t="str">
        <f t="shared" si="5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6"/>
        <v>0</v>
      </c>
    </row>
    <row r="22" spans="2:36" x14ac:dyDescent="0.35">
      <c r="B22" s="166" t="s">
        <v>162</v>
      </c>
      <c r="C22" s="167"/>
      <c r="E22" s="127">
        <v>16</v>
      </c>
      <c r="F22" s="128">
        <v>16</v>
      </c>
      <c r="G22" s="117"/>
      <c r="H22" s="129"/>
      <c r="I22" s="130">
        <f t="shared" si="15"/>
        <v>1900</v>
      </c>
      <c r="J22" s="131"/>
      <c r="K22" s="131"/>
      <c r="L22" s="132">
        <f t="shared" si="1"/>
        <v>0</v>
      </c>
      <c r="M22" s="133" t="str">
        <f t="shared" si="5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6"/>
        <v>0</v>
      </c>
    </row>
    <row r="23" spans="2:36" x14ac:dyDescent="0.35">
      <c r="B23" s="168"/>
      <c r="C23" s="167"/>
      <c r="E23" s="127">
        <v>17</v>
      </c>
      <c r="F23" s="128">
        <v>17</v>
      </c>
      <c r="G23" s="117"/>
      <c r="H23" s="129"/>
      <c r="I23" s="130">
        <f t="shared" si="15"/>
        <v>1900</v>
      </c>
      <c r="J23" s="131"/>
      <c r="K23" s="131"/>
      <c r="L23" s="132">
        <f t="shared" si="1"/>
        <v>0</v>
      </c>
      <c r="M23" s="133" t="str">
        <f t="shared" si="5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6"/>
        <v>0</v>
      </c>
    </row>
    <row r="24" spans="2:36" x14ac:dyDescent="0.35">
      <c r="B24" s="169"/>
      <c r="C24" s="170"/>
      <c r="E24" s="127">
        <v>18</v>
      </c>
      <c r="F24" s="128">
        <v>18</v>
      </c>
      <c r="G24" s="117"/>
      <c r="H24" s="129"/>
      <c r="I24" s="130">
        <f t="shared" si="15"/>
        <v>1900</v>
      </c>
      <c r="J24" s="131"/>
      <c r="K24" s="131"/>
      <c r="L24" s="132">
        <f t="shared" si="1"/>
        <v>0</v>
      </c>
      <c r="M24" s="133" t="str">
        <f t="shared" si="5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6"/>
        <v>0</v>
      </c>
    </row>
    <row r="25" spans="2:36" x14ac:dyDescent="0.35">
      <c r="E25" s="127">
        <v>19</v>
      </c>
      <c r="F25" s="128">
        <v>19</v>
      </c>
      <c r="G25" s="117"/>
      <c r="H25" s="129"/>
      <c r="I25" s="130">
        <f t="shared" si="15"/>
        <v>1900</v>
      </c>
      <c r="J25" s="131"/>
      <c r="K25" s="131"/>
      <c r="L25" s="132">
        <f t="shared" si="1"/>
        <v>0</v>
      </c>
      <c r="M25" s="133" t="str">
        <f t="shared" si="5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6"/>
        <v>0</v>
      </c>
    </row>
    <row r="26" spans="2:36" x14ac:dyDescent="0.35">
      <c r="E26" s="127">
        <v>20</v>
      </c>
      <c r="F26" s="128">
        <v>20</v>
      </c>
      <c r="G26" s="117"/>
      <c r="H26" s="129"/>
      <c r="I26" s="130">
        <f t="shared" si="15"/>
        <v>1900</v>
      </c>
      <c r="J26" s="131"/>
      <c r="K26" s="131"/>
      <c r="L26" s="132">
        <f t="shared" si="1"/>
        <v>0</v>
      </c>
      <c r="M26" s="133" t="str">
        <f t="shared" si="5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6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5"/>
        <v>1900</v>
      </c>
      <c r="J27" s="131"/>
      <c r="K27" s="131"/>
      <c r="L27" s="132">
        <f t="shared" si="1"/>
        <v>0</v>
      </c>
      <c r="M27" s="133" t="str">
        <f t="shared" si="5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6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5"/>
        <v>1900</v>
      </c>
      <c r="J28" s="131"/>
      <c r="K28" s="131"/>
      <c r="L28" s="132">
        <f t="shared" si="1"/>
        <v>0</v>
      </c>
      <c r="M28" s="133" t="str">
        <f t="shared" si="5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6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5"/>
        <v>1900</v>
      </c>
      <c r="J29" s="131"/>
      <c r="K29" s="131"/>
      <c r="L29" s="132">
        <f t="shared" si="1"/>
        <v>0</v>
      </c>
      <c r="M29" s="133" t="str">
        <f t="shared" si="5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6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5"/>
        <v>1900</v>
      </c>
      <c r="J30" s="131"/>
      <c r="K30" s="131"/>
      <c r="L30" s="132">
        <f t="shared" si="1"/>
        <v>0</v>
      </c>
      <c r="M30" s="133" t="str">
        <f t="shared" si="5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6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5"/>
        <v>1900</v>
      </c>
      <c r="J31" s="131"/>
      <c r="K31" s="131"/>
      <c r="L31" s="132">
        <f t="shared" si="1"/>
        <v>0</v>
      </c>
      <c r="M31" s="133" t="str">
        <f t="shared" si="5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6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5"/>
        <v>1900</v>
      </c>
      <c r="J32" s="131"/>
      <c r="K32" s="131"/>
      <c r="L32" s="132">
        <f t="shared" si="1"/>
        <v>0</v>
      </c>
      <c r="M32" s="133" t="str">
        <f t="shared" si="5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6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5"/>
        <v>1900</v>
      </c>
      <c r="J33" s="131"/>
      <c r="K33" s="131"/>
      <c r="L33" s="132">
        <f t="shared" si="1"/>
        <v>0</v>
      </c>
      <c r="M33" s="133" t="str">
        <f t="shared" si="5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6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5"/>
        <v>1900</v>
      </c>
      <c r="J34" s="131"/>
      <c r="K34" s="131"/>
      <c r="L34" s="132">
        <f t="shared" si="1"/>
        <v>0</v>
      </c>
      <c r="M34" s="133" t="str">
        <f t="shared" si="5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6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5"/>
        <v>1900</v>
      </c>
      <c r="J35" s="131"/>
      <c r="K35" s="131"/>
      <c r="L35" s="132">
        <f t="shared" si="1"/>
        <v>0</v>
      </c>
      <c r="M35" s="133" t="str">
        <f t="shared" si="5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6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5"/>
        <v>1900</v>
      </c>
      <c r="J36" s="131"/>
      <c r="K36" s="131"/>
      <c r="L36" s="132">
        <f t="shared" si="1"/>
        <v>0</v>
      </c>
      <c r="M36" s="133" t="str">
        <f t="shared" si="5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6"/>
        <v>0</v>
      </c>
    </row>
  </sheetData>
  <mergeCells count="44">
    <mergeCell ref="P5:P6"/>
    <mergeCell ref="E1:T1"/>
    <mergeCell ref="V1:AI1"/>
    <mergeCell ref="AK1:AX1"/>
    <mergeCell ref="B3:C3"/>
    <mergeCell ref="B5:C7"/>
    <mergeCell ref="E5:E6"/>
    <mergeCell ref="F5:F6"/>
    <mergeCell ref="G5:G6"/>
    <mergeCell ref="H5:H6"/>
    <mergeCell ref="J5:J6"/>
    <mergeCell ref="K5:K6"/>
    <mergeCell ref="L5:L6"/>
    <mergeCell ref="M5:M6"/>
    <mergeCell ref="N5:N6"/>
    <mergeCell ref="O5:O6"/>
    <mergeCell ref="W7:Z7"/>
    <mergeCell ref="Q5:Q6"/>
    <mergeCell ref="R5:R6"/>
    <mergeCell ref="S5:S6"/>
    <mergeCell ref="T5:T6"/>
    <mergeCell ref="V5:V6"/>
    <mergeCell ref="W5:Z6"/>
    <mergeCell ref="AA5:AB5"/>
    <mergeCell ref="AC5:AE5"/>
    <mergeCell ref="AF5:AG5"/>
    <mergeCell ref="AH5:AH6"/>
    <mergeCell ref="AI5:AI6"/>
    <mergeCell ref="B8:C10"/>
    <mergeCell ref="W8:Z8"/>
    <mergeCell ref="W9:Z9"/>
    <mergeCell ref="W10:Z10"/>
    <mergeCell ref="B11:C12"/>
    <mergeCell ref="W11:Z11"/>
    <mergeCell ref="W12:Z12"/>
    <mergeCell ref="B22:C24"/>
    <mergeCell ref="W13:Z13"/>
    <mergeCell ref="W14:Z14"/>
    <mergeCell ref="W15:Z15"/>
    <mergeCell ref="W16:Z16"/>
    <mergeCell ref="W17:Z17"/>
    <mergeCell ref="B19:C21"/>
    <mergeCell ref="W19:Z19"/>
    <mergeCell ref="V20:Z20"/>
  </mergeCells>
  <hyperlinks>
    <hyperlink ref="B22:B23" location="AAC1_2015!AT1" display="Estrutura de Financiamento" xr:uid="{86BD9E63-F2A3-40D9-B0E2-29C84F1F29F6}"/>
    <hyperlink ref="B19:B21" location="AAC1_2015!AT1" display="Estrutura de Financiamento" xr:uid="{9B9A8922-9223-4BD0-91E9-563B15FA0FE5}"/>
    <hyperlink ref="B8:B9" location="AAC1_2015!AE2" display="Correção do Elegível" xr:uid="{BBBDBD65-BCF8-46F3-A6A7-05078C5AF20C}"/>
    <hyperlink ref="B5:B7" location="AAC1_2015!D2" display="Mapa de Investimentos" xr:uid="{A473A878-C982-47DC-A17F-EF98D94F0EC0}"/>
    <hyperlink ref="B5:C7" location="AAC2_2016!E1" display="AAC2_2016!E1" xr:uid="{2721DAE1-189C-4E25-AC4E-FEB168A3E63F}"/>
    <hyperlink ref="B8:C10" location="AAC2_2016!V1" display="AAC2_2016!V1" xr:uid="{6E0B6DB3-AEAB-437D-896E-C8EE8B7441B2}"/>
    <hyperlink ref="B19:C21" location="AAC2_2016!AW1" display="AAC2_2016!AW1" xr:uid="{C9CEA303-B6BA-41CA-991D-EDD6C0EBD95B}"/>
    <hyperlink ref="B22:C24" location="RH!A2" display="RH!A2" xr:uid="{F3651B98-5AE7-463B-B5E5-0A9FFB82837B}"/>
    <hyperlink ref="G3" location="ROSTO!A1" display="Início" xr:uid="{A41561D5-1EAD-446B-964A-F69AF04378CD}"/>
    <hyperlink ref="W3" location="AAC2_2016!A1" display="Início" xr:uid="{8836A292-6AEF-4D5E-85E0-1F362B4974D0}"/>
    <hyperlink ref="AN3" location="AAC2_2016!A1" display="Início" xr:uid="{2172845C-BC49-41A4-BE6A-55C53C9096D7}"/>
    <hyperlink ref="B3:C3" r:id="rId1" display="AAC 02/SAMA2020/2016" xr:uid="{34AB76A6-BD0D-4A94-AE84-391C26CB35D0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EC0A741B-046B-49F9-8085-FECE7A1B9B60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2" id="{86A0AAB6-727D-4297-B164-F805F933B998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759F3E79-3314-416A-9101-6F60B45A8D22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929F589-C593-4FBF-9772-9DB507CB10C8}">
          <x14:formula1>
            <xm:f>Auxiliar!$H$1:$H$5</xm:f>
          </x14:formula1>
          <xm:sqref>T7:T36</xm:sqref>
        </x14:dataValidation>
        <x14:dataValidation type="list" allowBlank="1" showInputMessage="1" showErrorMessage="1" xr:uid="{073AEAAF-0372-4D48-AD74-1B170EC4558B}">
          <x14:formula1>
            <xm:f>Auxiliar!$B$1:$B$11</xm:f>
          </x14:formula1>
          <xm:sqref>N7:N36</xm:sqref>
        </x14:dataValidation>
        <x14:dataValidation type="list" allowBlank="1" showInputMessage="1" showErrorMessage="1" xr:uid="{59E43977-AABF-4B6D-923B-024A0FB13A66}">
          <x14:formula1>
            <xm:f>Auxiliar!$D$1:$D$34</xm:f>
          </x14:formula1>
          <xm:sqref>O7:O36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CE64-7863-46A7-8D7C-EE9255C264E0}">
  <sheetPr>
    <tabColor theme="4" tint="-0.499984740745262"/>
  </sheetPr>
  <dimension ref="B1:AX36"/>
  <sheetViews>
    <sheetView zoomScaleNormal="100" workbookViewId="0">
      <selection activeCell="N7" sqref="N7:N14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10.7265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92" t="s">
        <v>116</v>
      </c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V1" s="192" t="s">
        <v>115</v>
      </c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K1" s="193" t="s">
        <v>114</v>
      </c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</row>
    <row r="2" spans="2:50" ht="6.75" customHeight="1" x14ac:dyDescent="0.35"/>
    <row r="3" spans="2:50" ht="21.75" customHeight="1" x14ac:dyDescent="0.35">
      <c r="B3" s="194" t="s">
        <v>232</v>
      </c>
      <c r="C3" s="194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AK3" s="121" t="s">
        <v>118</v>
      </c>
      <c r="AL3" s="122" t="str">
        <f>IF(U6&gt;0,"Sim","Não")</f>
        <v>Não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166" t="s">
        <v>238</v>
      </c>
      <c r="C5" s="167"/>
      <c r="E5" s="197" t="s">
        <v>109</v>
      </c>
      <c r="F5" s="198" t="s">
        <v>3</v>
      </c>
      <c r="G5" s="197" t="s">
        <v>123</v>
      </c>
      <c r="H5" s="197" t="s">
        <v>124</v>
      </c>
      <c r="I5" s="116"/>
      <c r="J5" s="197" t="s">
        <v>125</v>
      </c>
      <c r="K5" s="197" t="s">
        <v>126</v>
      </c>
      <c r="L5" s="197" t="s">
        <v>33</v>
      </c>
      <c r="M5" s="197" t="s">
        <v>34</v>
      </c>
      <c r="N5" s="199" t="s">
        <v>122</v>
      </c>
      <c r="O5" s="188" t="s">
        <v>108</v>
      </c>
      <c r="P5" s="188" t="s">
        <v>6</v>
      </c>
      <c r="Q5" s="186" t="s">
        <v>7</v>
      </c>
      <c r="R5" s="188" t="s">
        <v>8</v>
      </c>
      <c r="S5" s="188" t="s">
        <v>9</v>
      </c>
      <c r="T5" s="190" t="s">
        <v>127</v>
      </c>
      <c r="V5" s="182" t="s">
        <v>35</v>
      </c>
      <c r="W5" s="182" t="s">
        <v>4</v>
      </c>
      <c r="X5" s="182"/>
      <c r="Y5" s="182"/>
      <c r="Z5" s="182"/>
      <c r="AA5" s="182" t="s">
        <v>5</v>
      </c>
      <c r="AB5" s="182"/>
      <c r="AC5" s="182" t="s">
        <v>36</v>
      </c>
      <c r="AD5" s="182"/>
      <c r="AE5" s="182"/>
      <c r="AF5" s="183" t="s">
        <v>37</v>
      </c>
      <c r="AG5" s="183"/>
      <c r="AH5" s="184" t="s">
        <v>227</v>
      </c>
      <c r="AI5" s="184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68"/>
      <c r="C6" s="167"/>
      <c r="E6" s="197"/>
      <c r="F6" s="198"/>
      <c r="G6" s="197"/>
      <c r="H6" s="197"/>
      <c r="I6" s="116" t="s">
        <v>111</v>
      </c>
      <c r="J6" s="197"/>
      <c r="K6" s="197"/>
      <c r="L6" s="197"/>
      <c r="M6" s="197"/>
      <c r="N6" s="200"/>
      <c r="O6" s="189"/>
      <c r="P6" s="189"/>
      <c r="Q6" s="187"/>
      <c r="R6" s="189"/>
      <c r="S6" s="189"/>
      <c r="T6" s="191"/>
      <c r="U6" s="40">
        <f>SUM(U7:U36)</f>
        <v>0</v>
      </c>
      <c r="V6" s="182"/>
      <c r="W6" s="182"/>
      <c r="X6" s="182"/>
      <c r="Y6" s="182"/>
      <c r="Z6" s="182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185"/>
      <c r="AI6" s="185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69"/>
      <c r="C7" s="170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153</v>
      </c>
      <c r="U7" s="40">
        <f>IF(T7="Lisboa",1,IF(T7="Algarve",1,0))</f>
        <v>0</v>
      </c>
      <c r="V7" s="139">
        <v>101</v>
      </c>
      <c r="W7" s="171" t="s">
        <v>12</v>
      </c>
      <c r="X7" s="171"/>
      <c r="Y7" s="171"/>
      <c r="Z7" s="171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3">AM8+AM9</f>
        <v>#DIV/0!</v>
      </c>
      <c r="AN7" s="125" t="e">
        <f t="shared" si="3"/>
        <v>#DIV/0!</v>
      </c>
      <c r="AO7" s="125" t="e">
        <f t="shared" si="3"/>
        <v>#DIV/0!</v>
      </c>
      <c r="AP7" s="125" t="e">
        <f t="shared" si="3"/>
        <v>#DIV/0!</v>
      </c>
      <c r="AQ7" s="125" t="e">
        <f t="shared" si="3"/>
        <v>#DIV/0!</v>
      </c>
      <c r="AR7" s="125" t="e">
        <f t="shared" si="3"/>
        <v>#DIV/0!</v>
      </c>
      <c r="AS7" s="125" t="e">
        <f t="shared" si="3"/>
        <v>#DIV/0!</v>
      </c>
      <c r="AT7" s="125" t="e">
        <f t="shared" si="3"/>
        <v>#DIV/0!</v>
      </c>
      <c r="AU7" s="125" t="e">
        <f t="shared" si="3"/>
        <v>#DIV/0!</v>
      </c>
      <c r="AV7" s="125" t="e">
        <f t="shared" si="3"/>
        <v>#DIV/0!</v>
      </c>
      <c r="AW7" s="125" t="e">
        <f t="shared" si="3"/>
        <v>#DIV/0!</v>
      </c>
      <c r="AX7" s="126" t="e">
        <f>AW7/$AW$10</f>
        <v>#DIV/0!</v>
      </c>
    </row>
    <row r="8" spans="2:50" ht="15" customHeight="1" x14ac:dyDescent="0.35">
      <c r="B8" s="166" t="s">
        <v>239</v>
      </c>
      <c r="C8" s="167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4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5">IF(T8="Lisboa",1,IF(T8="Algarve",1,0))</f>
        <v>0</v>
      </c>
      <c r="V8" s="139">
        <v>102</v>
      </c>
      <c r="W8" s="171" t="s">
        <v>10</v>
      </c>
      <c r="X8" s="171"/>
      <c r="Y8" s="171"/>
      <c r="Z8" s="171"/>
      <c r="AA8" s="13">
        <f t="shared" ref="AA8:AA16" si="6">SUMIF($N$7:$N$37,W8,$K$7:$K$37)</f>
        <v>0</v>
      </c>
      <c r="AB8" s="14" t="e">
        <f t="shared" si="2"/>
        <v>#DIV/0!</v>
      </c>
      <c r="AC8" s="7"/>
      <c r="AD8" s="7"/>
      <c r="AE8" s="7"/>
      <c r="AF8" s="13">
        <f>AA8</f>
        <v>0</v>
      </c>
      <c r="AG8" s="14" t="e">
        <f t="shared" ref="AG8:AG19" si="7">AF8/$AF$20</f>
        <v>#DIV/0!</v>
      </c>
      <c r="AH8" s="140"/>
      <c r="AI8" s="13">
        <f t="shared" ref="AI8:AI19" si="8">AA8-AF8</f>
        <v>0</v>
      </c>
      <c r="AJ8" s="32"/>
      <c r="AK8" s="143" t="s">
        <v>47</v>
      </c>
      <c r="AL8" s="12" t="e">
        <f t="shared" ref="AL8:AV8" si="9">IF($AL$3="Sim",AL12*0.33,0)*($AW$10/$AW$12)</f>
        <v>#DIV/0!</v>
      </c>
      <c r="AM8" s="12" t="e">
        <f t="shared" si="9"/>
        <v>#DIV/0!</v>
      </c>
      <c r="AN8" s="12" t="e">
        <f t="shared" si="9"/>
        <v>#DIV/0!</v>
      </c>
      <c r="AO8" s="12" t="e">
        <f t="shared" si="9"/>
        <v>#DIV/0!</v>
      </c>
      <c r="AP8" s="12" t="e">
        <f t="shared" si="9"/>
        <v>#DIV/0!</v>
      </c>
      <c r="AQ8" s="12" t="e">
        <f t="shared" si="9"/>
        <v>#DIV/0!</v>
      </c>
      <c r="AR8" s="12" t="e">
        <f t="shared" si="9"/>
        <v>#DIV/0!</v>
      </c>
      <c r="AS8" s="12" t="e">
        <f t="shared" si="9"/>
        <v>#DIV/0!</v>
      </c>
      <c r="AT8" s="12" t="e">
        <f t="shared" si="9"/>
        <v>#DIV/0!</v>
      </c>
      <c r="AU8" s="12" t="e">
        <f t="shared" si="9"/>
        <v>#DIV/0!</v>
      </c>
      <c r="AV8" s="12" t="e">
        <f t="shared" si="9"/>
        <v>#DIV/0!</v>
      </c>
      <c r="AW8" s="125" t="e">
        <f t="shared" ref="AW8:AW12" si="10">SUM(AL8:AV8)</f>
        <v>#DIV/0!</v>
      </c>
      <c r="AX8" s="126" t="e">
        <f>AW8/$AW$10</f>
        <v>#DIV/0!</v>
      </c>
    </row>
    <row r="9" spans="2:50" ht="15" customHeight="1" x14ac:dyDescent="0.35">
      <c r="B9" s="168"/>
      <c r="C9" s="167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4"/>
        <v>NÃO APLICÁVEL</v>
      </c>
      <c r="N9" s="141"/>
      <c r="O9" s="37"/>
      <c r="P9" s="142"/>
      <c r="Q9" s="37"/>
      <c r="R9" s="142"/>
      <c r="S9" s="137"/>
      <c r="T9" s="138"/>
      <c r="U9" s="40">
        <f t="shared" si="5"/>
        <v>0</v>
      </c>
      <c r="V9" s="139">
        <v>103</v>
      </c>
      <c r="W9" s="171" t="s">
        <v>11</v>
      </c>
      <c r="X9" s="171"/>
      <c r="Y9" s="171"/>
      <c r="Z9" s="171"/>
      <c r="AA9" s="13">
        <f t="shared" si="6"/>
        <v>0</v>
      </c>
      <c r="AB9" s="14" t="e">
        <f t="shared" si="2"/>
        <v>#DIV/0!</v>
      </c>
      <c r="AC9" s="7"/>
      <c r="AD9" s="7"/>
      <c r="AE9" s="7"/>
      <c r="AF9" s="13">
        <f>AA9</f>
        <v>0</v>
      </c>
      <c r="AG9" s="14" t="e">
        <f t="shared" si="7"/>
        <v>#DIV/0!</v>
      </c>
      <c r="AH9" s="140"/>
      <c r="AI9" s="13">
        <f t="shared" si="8"/>
        <v>0</v>
      </c>
      <c r="AJ9" s="32"/>
      <c r="AK9" s="144" t="s">
        <v>117</v>
      </c>
      <c r="AL9" s="12" t="e">
        <f t="shared" ref="AL9:AV9" si="11">IF($AL$3="Sim",AL12*0.1005,AL12*0.15)*($AW$10/$AW$12)</f>
        <v>#DIV/0!</v>
      </c>
      <c r="AM9" s="12" t="e">
        <f t="shared" si="11"/>
        <v>#DIV/0!</v>
      </c>
      <c r="AN9" s="12" t="e">
        <f t="shared" si="11"/>
        <v>#DIV/0!</v>
      </c>
      <c r="AO9" s="12" t="e">
        <f t="shared" si="11"/>
        <v>#DIV/0!</v>
      </c>
      <c r="AP9" s="12" t="e">
        <f t="shared" si="11"/>
        <v>#DIV/0!</v>
      </c>
      <c r="AQ9" s="12" t="e">
        <f t="shared" si="11"/>
        <v>#DIV/0!</v>
      </c>
      <c r="AR9" s="12" t="e">
        <f t="shared" si="11"/>
        <v>#DIV/0!</v>
      </c>
      <c r="AS9" s="12" t="e">
        <f t="shared" si="11"/>
        <v>#DIV/0!</v>
      </c>
      <c r="AT9" s="12" t="e">
        <f t="shared" si="11"/>
        <v>#DIV/0!</v>
      </c>
      <c r="AU9" s="12" t="e">
        <f t="shared" si="11"/>
        <v>#DIV/0!</v>
      </c>
      <c r="AV9" s="12" t="e">
        <f t="shared" si="11"/>
        <v>#DIV/0!</v>
      </c>
      <c r="AW9" s="125" t="e">
        <f t="shared" si="10"/>
        <v>#DIV/0!</v>
      </c>
      <c r="AX9" s="126" t="e">
        <f>AW9/$AW$10</f>
        <v>#DIV/0!</v>
      </c>
    </row>
    <row r="10" spans="2:50" ht="15" customHeight="1" x14ac:dyDescent="0.35">
      <c r="B10" s="169"/>
      <c r="C10" s="170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4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5"/>
        <v>0</v>
      </c>
      <c r="V10" s="139">
        <v>104</v>
      </c>
      <c r="W10" s="171" t="s">
        <v>17</v>
      </c>
      <c r="X10" s="171"/>
      <c r="Y10" s="171"/>
      <c r="Z10" s="171"/>
      <c r="AA10" s="13">
        <f t="shared" si="6"/>
        <v>0</v>
      </c>
      <c r="AB10" s="14" t="e">
        <f t="shared" si="2"/>
        <v>#DIV/0!</v>
      </c>
      <c r="AC10" s="205">
        <v>0.2</v>
      </c>
      <c r="AD10" s="7"/>
      <c r="AE10" s="206" t="e">
        <f>IF((AB10+AB11)=0,0,AC10*(AF20))</f>
        <v>#DIV/0!</v>
      </c>
      <c r="AF10" s="13">
        <f>IF(AA10=0,0,IF((AA10+AA11)&gt;AE10,AA10*(AE10/(AA10+AA11)),AA10))</f>
        <v>0</v>
      </c>
      <c r="AG10" s="14" t="e">
        <f t="shared" si="7"/>
        <v>#DIV/0!</v>
      </c>
      <c r="AH10" s="140"/>
      <c r="AI10" s="13">
        <f t="shared" si="8"/>
        <v>0</v>
      </c>
      <c r="AJ10" s="32"/>
      <c r="AK10" s="145" t="s">
        <v>48</v>
      </c>
      <c r="AL10" s="125" t="e">
        <f t="shared" ref="AL10:AV10" si="12">AL7+AL6</f>
        <v>#DIV/0!</v>
      </c>
      <c r="AM10" s="125" t="e">
        <f t="shared" si="12"/>
        <v>#DIV/0!</v>
      </c>
      <c r="AN10" s="125" t="e">
        <f t="shared" si="12"/>
        <v>#DIV/0!</v>
      </c>
      <c r="AO10" s="125" t="e">
        <f t="shared" si="12"/>
        <v>#DIV/0!</v>
      </c>
      <c r="AP10" s="125" t="e">
        <f t="shared" si="12"/>
        <v>#DIV/0!</v>
      </c>
      <c r="AQ10" s="125" t="e">
        <f t="shared" si="12"/>
        <v>#DIV/0!</v>
      </c>
      <c r="AR10" s="125" t="e">
        <f t="shared" si="12"/>
        <v>#DIV/0!</v>
      </c>
      <c r="AS10" s="125" t="e">
        <f t="shared" si="12"/>
        <v>#DIV/0!</v>
      </c>
      <c r="AT10" s="125" t="e">
        <f t="shared" si="12"/>
        <v>#DIV/0!</v>
      </c>
      <c r="AU10" s="125" t="e">
        <f t="shared" si="12"/>
        <v>#DIV/0!</v>
      </c>
      <c r="AV10" s="125" t="e">
        <f t="shared" si="12"/>
        <v>#DIV/0!</v>
      </c>
      <c r="AW10" s="125">
        <f>AF20</f>
        <v>0</v>
      </c>
      <c r="AX10" s="126">
        <v>1</v>
      </c>
    </row>
    <row r="11" spans="2:50" x14ac:dyDescent="0.35">
      <c r="B11" s="178" t="s">
        <v>51</v>
      </c>
      <c r="C11" s="179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4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5"/>
        <v>0</v>
      </c>
      <c r="V11" s="139">
        <v>105</v>
      </c>
      <c r="W11" s="171" t="s">
        <v>19</v>
      </c>
      <c r="X11" s="171"/>
      <c r="Y11" s="171"/>
      <c r="Z11" s="171"/>
      <c r="AA11" s="13">
        <f t="shared" si="6"/>
        <v>0</v>
      </c>
      <c r="AB11" s="14" t="e">
        <f t="shared" si="2"/>
        <v>#DIV/0!</v>
      </c>
      <c r="AC11" s="205"/>
      <c r="AD11" s="7"/>
      <c r="AE11" s="206"/>
      <c r="AF11" s="13">
        <f>IF(AA11=0,0,IF((AA10+AA11)&gt;AE10,AA11*(AE10/(AA10+AA11)),AA11))</f>
        <v>0</v>
      </c>
      <c r="AG11" s="14" t="e">
        <f t="shared" si="7"/>
        <v>#DIV/0!</v>
      </c>
      <c r="AH11" s="140"/>
      <c r="AI11" s="13">
        <f t="shared" si="8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0"/>
        <v>0</v>
      </c>
      <c r="AX11" s="126"/>
    </row>
    <row r="12" spans="2:50" x14ac:dyDescent="0.35">
      <c r="B12" s="180"/>
      <c r="C12" s="181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4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5"/>
        <v>0</v>
      </c>
      <c r="V12" s="139">
        <v>106</v>
      </c>
      <c r="W12" s="171" t="s">
        <v>21</v>
      </c>
      <c r="X12" s="171"/>
      <c r="Y12" s="171"/>
      <c r="Z12" s="171"/>
      <c r="AA12" s="13">
        <f t="shared" si="6"/>
        <v>0</v>
      </c>
      <c r="AB12" s="14" t="e">
        <f t="shared" si="2"/>
        <v>#DIV/0!</v>
      </c>
      <c r="AC12" s="7"/>
      <c r="AD12" s="7"/>
      <c r="AE12" s="7"/>
      <c r="AF12" s="13">
        <f>AA12</f>
        <v>0</v>
      </c>
      <c r="AG12" s="14" t="e">
        <f t="shared" si="7"/>
        <v>#DIV/0!</v>
      </c>
      <c r="AH12" s="140"/>
      <c r="AI12" s="13">
        <f t="shared" si="8"/>
        <v>0</v>
      </c>
      <c r="AJ12" s="32"/>
      <c r="AK12" s="145" t="s">
        <v>50</v>
      </c>
      <c r="AL12" s="125">
        <f t="shared" ref="AL12:AV12" si="13">SUMIF($I$7:$I$37,AL5,$K$7:$K$37)</f>
        <v>0</v>
      </c>
      <c r="AM12" s="125">
        <f t="shared" si="13"/>
        <v>0</v>
      </c>
      <c r="AN12" s="125">
        <f t="shared" si="13"/>
        <v>0</v>
      </c>
      <c r="AO12" s="125">
        <f t="shared" si="13"/>
        <v>0</v>
      </c>
      <c r="AP12" s="125">
        <f t="shared" si="13"/>
        <v>0</v>
      </c>
      <c r="AQ12" s="125">
        <f t="shared" si="13"/>
        <v>0</v>
      </c>
      <c r="AR12" s="125">
        <f t="shared" si="13"/>
        <v>0</v>
      </c>
      <c r="AS12" s="125">
        <f t="shared" si="13"/>
        <v>0</v>
      </c>
      <c r="AT12" s="125">
        <f t="shared" si="13"/>
        <v>0</v>
      </c>
      <c r="AU12" s="125">
        <f t="shared" si="13"/>
        <v>0</v>
      </c>
      <c r="AV12" s="125">
        <f t="shared" si="13"/>
        <v>0</v>
      </c>
      <c r="AW12" s="125">
        <f t="shared" si="10"/>
        <v>0</v>
      </c>
      <c r="AX12" s="126"/>
    </row>
    <row r="13" spans="2:50" ht="15" customHeight="1" x14ac:dyDescent="0.35">
      <c r="B13" s="41" t="s">
        <v>25</v>
      </c>
      <c r="C13" s="42">
        <f>AA14-AF14</f>
        <v>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4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5"/>
        <v>0</v>
      </c>
      <c r="V13" s="139">
        <v>107</v>
      </c>
      <c r="W13" s="171" t="s">
        <v>23</v>
      </c>
      <c r="X13" s="171"/>
      <c r="Y13" s="171"/>
      <c r="Z13" s="171"/>
      <c r="AA13" s="13">
        <f t="shared" si="6"/>
        <v>0</v>
      </c>
      <c r="AB13" s="14" t="e">
        <f t="shared" si="2"/>
        <v>#DIV/0!</v>
      </c>
      <c r="AC13" s="7"/>
      <c r="AD13" s="7"/>
      <c r="AE13" s="7"/>
      <c r="AF13" s="13">
        <f>AA13</f>
        <v>0</v>
      </c>
      <c r="AG13" s="14" t="e">
        <f t="shared" si="7"/>
        <v>#DIV/0!</v>
      </c>
      <c r="AH13" s="140"/>
      <c r="AI13" s="13">
        <f t="shared" si="8"/>
        <v>0</v>
      </c>
      <c r="AJ13" s="32"/>
    </row>
    <row r="14" spans="2:50" x14ac:dyDescent="0.35">
      <c r="B14" s="41"/>
      <c r="C14" s="42"/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4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5"/>
        <v>0</v>
      </c>
      <c r="V14" s="139">
        <v>108</v>
      </c>
      <c r="W14" s="171" t="s">
        <v>25</v>
      </c>
      <c r="X14" s="171"/>
      <c r="Y14" s="171"/>
      <c r="Z14" s="171"/>
      <c r="AA14" s="13">
        <f t="shared" si="6"/>
        <v>0</v>
      </c>
      <c r="AB14" s="14" t="e">
        <f t="shared" si="2"/>
        <v>#DIV/0!</v>
      </c>
      <c r="AC14" s="9">
        <v>0.05</v>
      </c>
      <c r="AD14" s="13"/>
      <c r="AE14" s="13" t="e">
        <f>IF(AB14=0,0,AC14*(AF20))</f>
        <v>#DIV/0!</v>
      </c>
      <c r="AF14" s="34">
        <f>IF(AA14=0,0,IF(AA14&gt;AE14,AE14,AA14))</f>
        <v>0</v>
      </c>
      <c r="AG14" s="14" t="e">
        <f t="shared" si="7"/>
        <v>#DIV/0!</v>
      </c>
      <c r="AH14" s="140" t="e">
        <f>AF14/(AF20-AF14)</f>
        <v>#DIV/0!</v>
      </c>
      <c r="AI14" s="13">
        <f t="shared" si="8"/>
        <v>0</v>
      </c>
      <c r="AJ14" s="32"/>
    </row>
    <row r="15" spans="2:50" x14ac:dyDescent="0.35">
      <c r="B15" s="41" t="s">
        <v>52</v>
      </c>
      <c r="C15" s="146">
        <f>AA15-AF15</f>
        <v>0</v>
      </c>
      <c r="E15" s="127">
        <v>9</v>
      </c>
      <c r="F15" s="128">
        <v>9</v>
      </c>
      <c r="G15" s="117"/>
      <c r="H15" s="129"/>
      <c r="I15" s="130"/>
      <c r="J15" s="131"/>
      <c r="K15" s="131"/>
      <c r="L15" s="132">
        <f t="shared" si="1"/>
        <v>0</v>
      </c>
      <c r="M15" s="133" t="str">
        <f t="shared" si="4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5"/>
        <v>0</v>
      </c>
      <c r="V15" s="139">
        <v>109</v>
      </c>
      <c r="W15" s="171" t="s">
        <v>27</v>
      </c>
      <c r="X15" s="171"/>
      <c r="Y15" s="171"/>
      <c r="Z15" s="171"/>
      <c r="AA15" s="13">
        <f t="shared" si="6"/>
        <v>0</v>
      </c>
      <c r="AB15" s="14" t="e">
        <f t="shared" si="2"/>
        <v>#DIV/0!</v>
      </c>
      <c r="AC15" s="9">
        <v>0.2</v>
      </c>
      <c r="AD15" s="13"/>
      <c r="AE15" s="13" t="e">
        <f>IF(AB15=0,0,AC15*(AF20))</f>
        <v>#DIV/0!</v>
      </c>
      <c r="AF15" s="34">
        <f>IF(AA15=0,0,IF(AA15&gt;AE15,AE15,AA15))</f>
        <v>0</v>
      </c>
      <c r="AG15" s="14" t="e">
        <f t="shared" si="7"/>
        <v>#DIV/0!</v>
      </c>
      <c r="AH15" s="140" t="e">
        <f>AF15/(AF20-AF15)</f>
        <v>#DIV/0!</v>
      </c>
      <c r="AI15" s="13">
        <f t="shared" si="8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>
        <f t="shared" ref="I8:I36" si="14">YEAR(H16)</f>
        <v>1900</v>
      </c>
      <c r="J16" s="131"/>
      <c r="K16" s="131"/>
      <c r="L16" s="132">
        <f t="shared" si="1"/>
        <v>0</v>
      </c>
      <c r="M16" s="133" t="str">
        <f t="shared" si="4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5"/>
        <v>0</v>
      </c>
      <c r="V16" s="139">
        <v>110</v>
      </c>
      <c r="W16" s="172" t="s">
        <v>110</v>
      </c>
      <c r="X16" s="173"/>
      <c r="Y16" s="173"/>
      <c r="Z16" s="174"/>
      <c r="AA16" s="13">
        <f t="shared" si="6"/>
        <v>0</v>
      </c>
      <c r="AB16" s="14" t="e">
        <f t="shared" si="2"/>
        <v>#DIV/0!</v>
      </c>
      <c r="AC16" s="9">
        <v>0.15</v>
      </c>
      <c r="AD16" s="13"/>
      <c r="AE16" s="13" t="e">
        <f>IF(AB16=0,0,AC16*(AF20))</f>
        <v>#DIV/0!</v>
      </c>
      <c r="AF16" s="34">
        <f>IF(AA16=0,0,IF(AA16&gt;AE16,AE16,AA16))</f>
        <v>0</v>
      </c>
      <c r="AG16" s="14" t="e">
        <f t="shared" si="7"/>
        <v>#DIV/0!</v>
      </c>
      <c r="AH16" s="140" t="e">
        <f>AF16/(AF20-AF16)</f>
        <v>#DIV/0!</v>
      </c>
      <c r="AI16" s="13">
        <f t="shared" si="8"/>
        <v>0</v>
      </c>
      <c r="AJ16" s="32"/>
    </row>
    <row r="17" spans="2:36" x14ac:dyDescent="0.35">
      <c r="B17" s="41" t="s">
        <v>110</v>
      </c>
      <c r="C17" s="42">
        <f>AA16-AF16</f>
        <v>0</v>
      </c>
      <c r="D17" s="16"/>
      <c r="E17" s="127">
        <v>11</v>
      </c>
      <c r="F17" s="128">
        <v>11</v>
      </c>
      <c r="G17" s="117"/>
      <c r="H17" s="129"/>
      <c r="I17" s="130">
        <f t="shared" si="14"/>
        <v>1900</v>
      </c>
      <c r="J17" s="131"/>
      <c r="K17" s="131"/>
      <c r="L17" s="132">
        <f t="shared" si="1"/>
        <v>0</v>
      </c>
      <c r="M17" s="133" t="str">
        <f t="shared" si="4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5"/>
        <v>0</v>
      </c>
      <c r="V17" s="139">
        <v>111</v>
      </c>
      <c r="W17" s="171" t="s">
        <v>29</v>
      </c>
      <c r="X17" s="171"/>
      <c r="Y17" s="171"/>
      <c r="Z17" s="171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7"/>
        <v>#DIV/0!</v>
      </c>
      <c r="AH17" s="140"/>
      <c r="AI17" s="13">
        <f t="shared" si="8"/>
        <v>0</v>
      </c>
      <c r="AJ17" s="32"/>
    </row>
    <row r="18" spans="2:36" x14ac:dyDescent="0.35">
      <c r="B18" s="43"/>
      <c r="C18" s="44"/>
      <c r="D18" s="16"/>
      <c r="E18" s="127">
        <v>12</v>
      </c>
      <c r="F18" s="128">
        <v>12</v>
      </c>
      <c r="G18" s="117"/>
      <c r="H18" s="129"/>
      <c r="I18" s="130">
        <f t="shared" si="14"/>
        <v>1900</v>
      </c>
      <c r="J18" s="131"/>
      <c r="K18" s="131"/>
      <c r="L18" s="132">
        <f t="shared" si="1"/>
        <v>0</v>
      </c>
      <c r="M18" s="133" t="str">
        <f t="shared" si="4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5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7"/>
        <v>#DIV/0!</v>
      </c>
      <c r="AH18" s="140"/>
      <c r="AI18" s="13">
        <f t="shared" si="8"/>
        <v>0</v>
      </c>
      <c r="AJ18" s="32"/>
    </row>
    <row r="19" spans="2:36" ht="15" customHeight="1" x14ac:dyDescent="0.35">
      <c r="B19" s="166" t="s">
        <v>240</v>
      </c>
      <c r="C19" s="167"/>
      <c r="D19" s="16"/>
      <c r="E19" s="127">
        <v>13</v>
      </c>
      <c r="F19" s="128">
        <v>13</v>
      </c>
      <c r="G19" s="117"/>
      <c r="H19" s="129"/>
      <c r="I19" s="130">
        <f t="shared" si="14"/>
        <v>1900</v>
      </c>
      <c r="J19" s="131"/>
      <c r="K19" s="131"/>
      <c r="L19" s="132">
        <f t="shared" si="1"/>
        <v>0</v>
      </c>
      <c r="M19" s="133" t="str">
        <f t="shared" si="4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5"/>
        <v>0</v>
      </c>
      <c r="V19" s="139">
        <v>199</v>
      </c>
      <c r="W19" s="172" t="s">
        <v>32</v>
      </c>
      <c r="X19" s="173"/>
      <c r="Y19" s="173"/>
      <c r="Z19" s="174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7"/>
        <v>#DIV/0!</v>
      </c>
      <c r="AH19" s="140"/>
      <c r="AI19" s="13">
        <f t="shared" si="8"/>
        <v>0</v>
      </c>
      <c r="AJ19" s="32"/>
    </row>
    <row r="20" spans="2:36" x14ac:dyDescent="0.35">
      <c r="B20" s="168"/>
      <c r="C20" s="167"/>
      <c r="D20" s="16"/>
      <c r="E20" s="127">
        <v>14</v>
      </c>
      <c r="F20" s="128">
        <v>14</v>
      </c>
      <c r="G20" s="117"/>
      <c r="H20" s="129"/>
      <c r="I20" s="130">
        <f t="shared" si="14"/>
        <v>1900</v>
      </c>
      <c r="J20" s="131"/>
      <c r="K20" s="131"/>
      <c r="L20" s="132">
        <f t="shared" si="1"/>
        <v>0</v>
      </c>
      <c r="M20" s="133" t="str">
        <f t="shared" si="4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5"/>
        <v>0</v>
      </c>
      <c r="V20" s="175" t="s">
        <v>41</v>
      </c>
      <c r="W20" s="176"/>
      <c r="X20" s="176"/>
      <c r="Y20" s="176"/>
      <c r="Z20" s="177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x14ac:dyDescent="0.35">
      <c r="B21" s="169"/>
      <c r="C21" s="170"/>
      <c r="E21" s="127">
        <v>15</v>
      </c>
      <c r="F21" s="128">
        <v>15</v>
      </c>
      <c r="G21" s="117"/>
      <c r="H21" s="129"/>
      <c r="I21" s="130">
        <f t="shared" si="14"/>
        <v>1900</v>
      </c>
      <c r="J21" s="131"/>
      <c r="K21" s="131"/>
      <c r="L21" s="132">
        <f t="shared" si="1"/>
        <v>0</v>
      </c>
      <c r="M21" s="133" t="str">
        <f t="shared" si="4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5"/>
        <v>0</v>
      </c>
    </row>
    <row r="22" spans="2:36" x14ac:dyDescent="0.35">
      <c r="B22" s="166" t="s">
        <v>162</v>
      </c>
      <c r="C22" s="167"/>
      <c r="E22" s="127">
        <v>16</v>
      </c>
      <c r="F22" s="128">
        <v>16</v>
      </c>
      <c r="G22" s="117"/>
      <c r="H22" s="129"/>
      <c r="I22" s="130">
        <f t="shared" si="14"/>
        <v>1900</v>
      </c>
      <c r="J22" s="131"/>
      <c r="K22" s="131"/>
      <c r="L22" s="132">
        <f t="shared" si="1"/>
        <v>0</v>
      </c>
      <c r="M22" s="133" t="str">
        <f t="shared" si="4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5"/>
        <v>0</v>
      </c>
    </row>
    <row r="23" spans="2:36" x14ac:dyDescent="0.35">
      <c r="B23" s="168"/>
      <c r="C23" s="167"/>
      <c r="E23" s="127">
        <v>17</v>
      </c>
      <c r="F23" s="128">
        <v>17</v>
      </c>
      <c r="G23" s="117"/>
      <c r="H23" s="129"/>
      <c r="I23" s="130">
        <f t="shared" si="14"/>
        <v>1900</v>
      </c>
      <c r="J23" s="131"/>
      <c r="K23" s="131"/>
      <c r="L23" s="132">
        <f t="shared" si="1"/>
        <v>0</v>
      </c>
      <c r="M23" s="133" t="str">
        <f t="shared" si="4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5"/>
        <v>0</v>
      </c>
    </row>
    <row r="24" spans="2:36" x14ac:dyDescent="0.35">
      <c r="B24" s="169"/>
      <c r="C24" s="170"/>
      <c r="E24" s="127">
        <v>18</v>
      </c>
      <c r="F24" s="128">
        <v>18</v>
      </c>
      <c r="G24" s="117"/>
      <c r="H24" s="129"/>
      <c r="I24" s="130">
        <f t="shared" si="14"/>
        <v>1900</v>
      </c>
      <c r="J24" s="131"/>
      <c r="K24" s="131"/>
      <c r="L24" s="132">
        <f t="shared" si="1"/>
        <v>0</v>
      </c>
      <c r="M24" s="133" t="str">
        <f t="shared" si="4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5"/>
        <v>0</v>
      </c>
    </row>
    <row r="25" spans="2:36" x14ac:dyDescent="0.35">
      <c r="E25" s="127">
        <v>19</v>
      </c>
      <c r="F25" s="128">
        <v>19</v>
      </c>
      <c r="G25" s="117"/>
      <c r="H25" s="129"/>
      <c r="I25" s="130">
        <f t="shared" si="14"/>
        <v>1900</v>
      </c>
      <c r="J25" s="131"/>
      <c r="K25" s="131"/>
      <c r="L25" s="132">
        <f t="shared" si="1"/>
        <v>0</v>
      </c>
      <c r="M25" s="133" t="str">
        <f t="shared" si="4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5"/>
        <v>0</v>
      </c>
    </row>
    <row r="26" spans="2:36" x14ac:dyDescent="0.35">
      <c r="E26" s="127">
        <v>20</v>
      </c>
      <c r="F26" s="128">
        <v>20</v>
      </c>
      <c r="G26" s="117"/>
      <c r="H26" s="129"/>
      <c r="I26" s="130">
        <f t="shared" si="14"/>
        <v>1900</v>
      </c>
      <c r="J26" s="131"/>
      <c r="K26" s="131"/>
      <c r="L26" s="132">
        <f t="shared" si="1"/>
        <v>0</v>
      </c>
      <c r="M26" s="133" t="str">
        <f t="shared" si="4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5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4"/>
        <v>1900</v>
      </c>
      <c r="J27" s="131"/>
      <c r="K27" s="131"/>
      <c r="L27" s="132">
        <f t="shared" si="1"/>
        <v>0</v>
      </c>
      <c r="M27" s="133" t="str">
        <f t="shared" si="4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5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4"/>
        <v>1900</v>
      </c>
      <c r="J28" s="131"/>
      <c r="K28" s="131"/>
      <c r="L28" s="132">
        <f t="shared" si="1"/>
        <v>0</v>
      </c>
      <c r="M28" s="133" t="str">
        <f t="shared" si="4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5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4"/>
        <v>1900</v>
      </c>
      <c r="J29" s="131"/>
      <c r="K29" s="131"/>
      <c r="L29" s="132">
        <f t="shared" si="1"/>
        <v>0</v>
      </c>
      <c r="M29" s="133" t="str">
        <f t="shared" si="4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5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4"/>
        <v>1900</v>
      </c>
      <c r="J30" s="131"/>
      <c r="K30" s="131"/>
      <c r="L30" s="132">
        <f t="shared" si="1"/>
        <v>0</v>
      </c>
      <c r="M30" s="133" t="str">
        <f t="shared" si="4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5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4"/>
        <v>1900</v>
      </c>
      <c r="J31" s="131"/>
      <c r="K31" s="131"/>
      <c r="L31" s="132">
        <f t="shared" si="1"/>
        <v>0</v>
      </c>
      <c r="M31" s="133" t="str">
        <f t="shared" si="4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5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4"/>
        <v>1900</v>
      </c>
      <c r="J32" s="131"/>
      <c r="K32" s="131"/>
      <c r="L32" s="132">
        <f t="shared" si="1"/>
        <v>0</v>
      </c>
      <c r="M32" s="133" t="str">
        <f t="shared" si="4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5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4"/>
        <v>1900</v>
      </c>
      <c r="J33" s="131"/>
      <c r="K33" s="131"/>
      <c r="L33" s="132">
        <f t="shared" si="1"/>
        <v>0</v>
      </c>
      <c r="M33" s="133" t="str">
        <f t="shared" si="4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5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4"/>
        <v>1900</v>
      </c>
      <c r="J34" s="131"/>
      <c r="K34" s="131"/>
      <c r="L34" s="132">
        <f t="shared" si="1"/>
        <v>0</v>
      </c>
      <c r="M34" s="133" t="str">
        <f t="shared" si="4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5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4"/>
        <v>1900</v>
      </c>
      <c r="J35" s="131"/>
      <c r="K35" s="131"/>
      <c r="L35" s="132">
        <f t="shared" si="1"/>
        <v>0</v>
      </c>
      <c r="M35" s="133" t="str">
        <f t="shared" si="4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5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4"/>
        <v>1900</v>
      </c>
      <c r="J36" s="131"/>
      <c r="K36" s="131"/>
      <c r="L36" s="132">
        <f t="shared" si="1"/>
        <v>0</v>
      </c>
      <c r="M36" s="133" t="str">
        <f t="shared" si="4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5"/>
        <v>0</v>
      </c>
    </row>
  </sheetData>
  <mergeCells count="46">
    <mergeCell ref="E1:T1"/>
    <mergeCell ref="V1:AI1"/>
    <mergeCell ref="AK1:AX1"/>
    <mergeCell ref="B3:C3"/>
    <mergeCell ref="B5:C7"/>
    <mergeCell ref="E5:E6"/>
    <mergeCell ref="F5:F6"/>
    <mergeCell ref="G5:G6"/>
    <mergeCell ref="H5:H6"/>
    <mergeCell ref="J5:J6"/>
    <mergeCell ref="AF5:AG5"/>
    <mergeCell ref="AH5:AH6"/>
    <mergeCell ref="AI5:AI6"/>
    <mergeCell ref="W7:Z7"/>
    <mergeCell ref="Q5:Q6"/>
    <mergeCell ref="R5:R6"/>
    <mergeCell ref="S5:S6"/>
    <mergeCell ref="T5:T6"/>
    <mergeCell ref="V5:V6"/>
    <mergeCell ref="W5:Z6"/>
    <mergeCell ref="AE10:AE11"/>
    <mergeCell ref="B11:C12"/>
    <mergeCell ref="W11:Z11"/>
    <mergeCell ref="W12:Z12"/>
    <mergeCell ref="AA5:AB5"/>
    <mergeCell ref="AC5:AE5"/>
    <mergeCell ref="K5:K6"/>
    <mergeCell ref="L5:L6"/>
    <mergeCell ref="M5:M6"/>
    <mergeCell ref="N5:N6"/>
    <mergeCell ref="O5:O6"/>
    <mergeCell ref="P5:P6"/>
    <mergeCell ref="B8:C10"/>
    <mergeCell ref="W8:Z8"/>
    <mergeCell ref="W9:Z9"/>
    <mergeCell ref="W10:Z10"/>
    <mergeCell ref="AC10:AC11"/>
    <mergeCell ref="B22:C24"/>
    <mergeCell ref="W13:Z13"/>
    <mergeCell ref="W14:Z14"/>
    <mergeCell ref="W15:Z15"/>
    <mergeCell ref="W16:Z16"/>
    <mergeCell ref="W17:Z17"/>
    <mergeCell ref="B19:C21"/>
    <mergeCell ref="W19:Z19"/>
    <mergeCell ref="V20:Z20"/>
  </mergeCells>
  <hyperlinks>
    <hyperlink ref="B22:B23" location="AAC1_2015!AT1" display="Estrutura de Financiamento" xr:uid="{729EAC7E-A06F-47EE-9344-789229F79156}"/>
    <hyperlink ref="B19:B21" location="AAC1_2015!AT1" display="Estrutura de Financiamento" xr:uid="{377D7B0C-C56E-4EFF-BEE9-B89DE048FD73}"/>
    <hyperlink ref="B8:B9" location="AAC1_2015!AE2" display="Correção do Elegível" xr:uid="{E04CEA90-7D53-4102-976E-FFAA244EE826}"/>
    <hyperlink ref="B5:B7" location="AAC1_2015!D2" display="Mapa de Investimentos" xr:uid="{68B2D33E-8407-4D0A-837C-DF0508207D97}"/>
    <hyperlink ref="B5:C7" location="AAC1_2017!E1" display="AAC1_2017!E1" xr:uid="{E5FBD474-6105-49F6-9108-0869CBABF4DE}"/>
    <hyperlink ref="B8:C10" location="AAC1_2017!V1" display="AAC1_2017!V1" xr:uid="{454BC7C7-F530-46D6-8F03-D321EBBF1631}"/>
    <hyperlink ref="B19:C21" location="AAC1_2017!AW1" display="AAC1_2017!AW1" xr:uid="{3A9A97CF-022A-4BE3-9D29-49A542B53B53}"/>
    <hyperlink ref="B22:C24" location="RH!A2" display="RH!A2" xr:uid="{F14935FA-64F7-42E4-951E-1C5067651129}"/>
    <hyperlink ref="G3" location="ROSTO!A1" display="Início" xr:uid="{9EF3B22E-2A64-471C-B8C8-6EEA47BE3807}"/>
    <hyperlink ref="W3" location="AAC1_2017!A1" display="Início" xr:uid="{6FFEB180-6E5F-4F9C-A9D1-F759DEEDC0A1}"/>
    <hyperlink ref="AN3" location="AAC1_2017!A1" display="Início" xr:uid="{723FD981-68C4-42D6-8E8B-CAB77BF7B59E}"/>
    <hyperlink ref="B3:C3" r:id="rId1" display="AAC 01/SAMA2020/2017" xr:uid="{4EDB8FA3-E234-48DB-A652-DB1E0C09135A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484382D-DE05-4A6B-9DBC-853FCEC9E519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  <x14:conditionalFormatting xmlns:xm="http://schemas.microsoft.com/office/excel/2006/main">
          <x14:cfRule type="iconSet" priority="2" id="{8FEE8EE6-D97A-4D4C-89D2-03853F8409CC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631E41A7-38D0-4B22-9321-86B5D317EEBA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F3A9BBE-174A-4B67-8B4A-7DC9C6E85A65}">
          <x14:formula1>
            <xm:f>Auxiliar!$H$1:$H$5</xm:f>
          </x14:formula1>
          <xm:sqref>T7:T36</xm:sqref>
        </x14:dataValidation>
        <x14:dataValidation type="list" allowBlank="1" showInputMessage="1" showErrorMessage="1" xr:uid="{D9EFDCC9-957C-490D-952B-EE7F37A4465B}">
          <x14:formula1>
            <xm:f>Auxiliar!$B$1:$B$11</xm:f>
          </x14:formula1>
          <xm:sqref>N7:N36</xm:sqref>
        </x14:dataValidation>
        <x14:dataValidation type="list" allowBlank="1" showInputMessage="1" showErrorMessage="1" xr:uid="{DA2AB71E-4EFE-4B59-9796-D7C236A82E2C}">
          <x14:formula1>
            <xm:f>Auxiliar!$D$1:$D$34</xm:f>
          </x14:formula1>
          <xm:sqref>O7:O36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6F2E5-FD25-4E28-97FD-1459615DD132}">
  <sheetPr>
    <tabColor theme="4" tint="-0.499984740745262"/>
  </sheetPr>
  <dimension ref="B1:AX36"/>
  <sheetViews>
    <sheetView topLeftCell="A3" zoomScaleNormal="100" workbookViewId="0">
      <selection activeCell="N7" sqref="N7:N14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10.7265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92" t="s">
        <v>116</v>
      </c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V1" s="192" t="s">
        <v>115</v>
      </c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K1" s="193" t="s">
        <v>114</v>
      </c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</row>
    <row r="2" spans="2:50" ht="6.75" customHeight="1" x14ac:dyDescent="0.35"/>
    <row r="3" spans="2:50" ht="21.75" customHeight="1" x14ac:dyDescent="0.35">
      <c r="B3" s="194" t="s">
        <v>233</v>
      </c>
      <c r="C3" s="194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AK3" s="121" t="s">
        <v>118</v>
      </c>
      <c r="AL3" s="122" t="str">
        <f>IF(U6&gt;0,"Sim","Não")</f>
        <v>Não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195" t="s">
        <v>238</v>
      </c>
      <c r="C5" s="196"/>
      <c r="E5" s="197" t="s">
        <v>109</v>
      </c>
      <c r="F5" s="198" t="s">
        <v>3</v>
      </c>
      <c r="G5" s="197" t="s">
        <v>123</v>
      </c>
      <c r="H5" s="197" t="s">
        <v>124</v>
      </c>
      <c r="I5" s="116"/>
      <c r="J5" s="197" t="s">
        <v>125</v>
      </c>
      <c r="K5" s="197" t="s">
        <v>126</v>
      </c>
      <c r="L5" s="197" t="s">
        <v>33</v>
      </c>
      <c r="M5" s="197" t="s">
        <v>34</v>
      </c>
      <c r="N5" s="199" t="s">
        <v>122</v>
      </c>
      <c r="O5" s="188" t="s">
        <v>108</v>
      </c>
      <c r="P5" s="188" t="s">
        <v>6</v>
      </c>
      <c r="Q5" s="186" t="s">
        <v>7</v>
      </c>
      <c r="R5" s="188" t="s">
        <v>8</v>
      </c>
      <c r="S5" s="188" t="s">
        <v>9</v>
      </c>
      <c r="T5" s="190" t="s">
        <v>127</v>
      </c>
      <c r="V5" s="182" t="s">
        <v>35</v>
      </c>
      <c r="W5" s="182" t="s">
        <v>4</v>
      </c>
      <c r="X5" s="182"/>
      <c r="Y5" s="182"/>
      <c r="Z5" s="182"/>
      <c r="AA5" s="182" t="s">
        <v>5</v>
      </c>
      <c r="AB5" s="182"/>
      <c r="AC5" s="182" t="s">
        <v>36</v>
      </c>
      <c r="AD5" s="182"/>
      <c r="AE5" s="182"/>
      <c r="AF5" s="183" t="s">
        <v>37</v>
      </c>
      <c r="AG5" s="183"/>
      <c r="AH5" s="184" t="s">
        <v>227</v>
      </c>
      <c r="AI5" s="184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68"/>
      <c r="C6" s="167"/>
      <c r="E6" s="197"/>
      <c r="F6" s="198"/>
      <c r="G6" s="197"/>
      <c r="H6" s="197"/>
      <c r="I6" s="116" t="s">
        <v>111</v>
      </c>
      <c r="J6" s="197"/>
      <c r="K6" s="197"/>
      <c r="L6" s="197"/>
      <c r="M6" s="197"/>
      <c r="N6" s="200"/>
      <c r="O6" s="189"/>
      <c r="P6" s="189"/>
      <c r="Q6" s="187"/>
      <c r="R6" s="189"/>
      <c r="S6" s="189"/>
      <c r="T6" s="191"/>
      <c r="U6" s="40">
        <f>SUM(U7:U36)</f>
        <v>0</v>
      </c>
      <c r="V6" s="182"/>
      <c r="W6" s="182"/>
      <c r="X6" s="182"/>
      <c r="Y6" s="182"/>
      <c r="Z6" s="182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185"/>
      <c r="AI6" s="185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69"/>
      <c r="C7" s="170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153</v>
      </c>
      <c r="U7" s="40">
        <f>IF(T7="Lisboa",1,IF(T7="Algarve",1,0))</f>
        <v>0</v>
      </c>
      <c r="V7" s="139">
        <v>101</v>
      </c>
      <c r="W7" s="171" t="s">
        <v>12</v>
      </c>
      <c r="X7" s="171"/>
      <c r="Y7" s="171"/>
      <c r="Z7" s="171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3">AM8+AM9</f>
        <v>#DIV/0!</v>
      </c>
      <c r="AN7" s="125" t="e">
        <f t="shared" si="3"/>
        <v>#DIV/0!</v>
      </c>
      <c r="AO7" s="125" t="e">
        <f t="shared" si="3"/>
        <v>#DIV/0!</v>
      </c>
      <c r="AP7" s="125" t="e">
        <f t="shared" si="3"/>
        <v>#DIV/0!</v>
      </c>
      <c r="AQ7" s="125" t="e">
        <f t="shared" si="3"/>
        <v>#DIV/0!</v>
      </c>
      <c r="AR7" s="125" t="e">
        <f t="shared" si="3"/>
        <v>#DIV/0!</v>
      </c>
      <c r="AS7" s="125" t="e">
        <f t="shared" si="3"/>
        <v>#DIV/0!</v>
      </c>
      <c r="AT7" s="125" t="e">
        <f t="shared" si="3"/>
        <v>#DIV/0!</v>
      </c>
      <c r="AU7" s="125" t="e">
        <f t="shared" si="3"/>
        <v>#DIV/0!</v>
      </c>
      <c r="AV7" s="125" t="e">
        <f t="shared" si="3"/>
        <v>#DIV/0!</v>
      </c>
      <c r="AW7" s="125" t="e">
        <f t="shared" si="3"/>
        <v>#DIV/0!</v>
      </c>
      <c r="AX7" s="126" t="e">
        <f>AW7/$AW$10</f>
        <v>#DIV/0!</v>
      </c>
    </row>
    <row r="8" spans="2:50" ht="15" customHeight="1" x14ac:dyDescent="0.35">
      <c r="B8" s="195" t="s">
        <v>239</v>
      </c>
      <c r="C8" s="196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4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5">IF(T8="Lisboa",1,IF(T8="Algarve",1,0))</f>
        <v>0</v>
      </c>
      <c r="V8" s="139">
        <v>102</v>
      </c>
      <c r="W8" s="171" t="s">
        <v>10</v>
      </c>
      <c r="X8" s="171"/>
      <c r="Y8" s="171"/>
      <c r="Z8" s="171"/>
      <c r="AA8" s="13">
        <f t="shared" ref="AA8:AA16" si="6">SUMIF($N$7:$N$37,W8,$K$7:$K$37)</f>
        <v>0</v>
      </c>
      <c r="AB8" s="14" t="e">
        <f t="shared" si="2"/>
        <v>#DIV/0!</v>
      </c>
      <c r="AC8" s="7"/>
      <c r="AD8" s="7"/>
      <c r="AE8" s="7"/>
      <c r="AF8" s="13">
        <f>AA8</f>
        <v>0</v>
      </c>
      <c r="AG8" s="14" t="e">
        <f t="shared" ref="AG8:AG19" si="7">AF8/$AF$20</f>
        <v>#DIV/0!</v>
      </c>
      <c r="AH8" s="140"/>
      <c r="AI8" s="13">
        <f t="shared" ref="AI8:AI19" si="8">AA8-AF8</f>
        <v>0</v>
      </c>
      <c r="AJ8" s="32"/>
      <c r="AK8" s="143" t="s">
        <v>47</v>
      </c>
      <c r="AL8" s="12" t="e">
        <f t="shared" ref="AL8:AV8" si="9">IF($AL$3="Sim",AL12*0.33,0)*($AW$10/$AW$12)</f>
        <v>#DIV/0!</v>
      </c>
      <c r="AM8" s="12" t="e">
        <f t="shared" si="9"/>
        <v>#DIV/0!</v>
      </c>
      <c r="AN8" s="12" t="e">
        <f t="shared" si="9"/>
        <v>#DIV/0!</v>
      </c>
      <c r="AO8" s="12" t="e">
        <f t="shared" si="9"/>
        <v>#DIV/0!</v>
      </c>
      <c r="AP8" s="12" t="e">
        <f t="shared" si="9"/>
        <v>#DIV/0!</v>
      </c>
      <c r="AQ8" s="12" t="e">
        <f t="shared" si="9"/>
        <v>#DIV/0!</v>
      </c>
      <c r="AR8" s="12" t="e">
        <f t="shared" si="9"/>
        <v>#DIV/0!</v>
      </c>
      <c r="AS8" s="12" t="e">
        <f t="shared" si="9"/>
        <v>#DIV/0!</v>
      </c>
      <c r="AT8" s="12" t="e">
        <f t="shared" si="9"/>
        <v>#DIV/0!</v>
      </c>
      <c r="AU8" s="12" t="e">
        <f t="shared" si="9"/>
        <v>#DIV/0!</v>
      </c>
      <c r="AV8" s="12" t="e">
        <f t="shared" si="9"/>
        <v>#DIV/0!</v>
      </c>
      <c r="AW8" s="125" t="e">
        <f t="shared" ref="AW8:AW12" si="10">SUM(AL8:AV8)</f>
        <v>#DIV/0!</v>
      </c>
      <c r="AX8" s="126" t="e">
        <f>AW8/$AW$10</f>
        <v>#DIV/0!</v>
      </c>
    </row>
    <row r="9" spans="2:50" ht="15" customHeight="1" x14ac:dyDescent="0.35">
      <c r="B9" s="168"/>
      <c r="C9" s="167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4"/>
        <v>NÃO APLICÁVEL</v>
      </c>
      <c r="N9" s="141"/>
      <c r="O9" s="37"/>
      <c r="P9" s="142"/>
      <c r="Q9" s="37"/>
      <c r="R9" s="142"/>
      <c r="S9" s="137"/>
      <c r="T9" s="138"/>
      <c r="U9" s="40">
        <f t="shared" si="5"/>
        <v>0</v>
      </c>
      <c r="V9" s="139">
        <v>103</v>
      </c>
      <c r="W9" s="171" t="s">
        <v>11</v>
      </c>
      <c r="X9" s="171"/>
      <c r="Y9" s="171"/>
      <c r="Z9" s="171"/>
      <c r="AA9" s="13">
        <f t="shared" si="6"/>
        <v>0</v>
      </c>
      <c r="AB9" s="14" t="e">
        <f t="shared" si="2"/>
        <v>#DIV/0!</v>
      </c>
      <c r="AC9" s="7"/>
      <c r="AD9" s="7"/>
      <c r="AE9" s="7"/>
      <c r="AF9" s="13">
        <f>AA9</f>
        <v>0</v>
      </c>
      <c r="AG9" s="14" t="e">
        <f t="shared" si="7"/>
        <v>#DIV/0!</v>
      </c>
      <c r="AH9" s="140"/>
      <c r="AI9" s="13">
        <f t="shared" si="8"/>
        <v>0</v>
      </c>
      <c r="AJ9" s="32"/>
      <c r="AK9" s="144" t="s">
        <v>117</v>
      </c>
      <c r="AL9" s="12" t="e">
        <f t="shared" ref="AL9:AV9" si="11">IF($AL$3="Sim",AL12*0.1005,AL12*0.15)*($AW$10/$AW$12)</f>
        <v>#DIV/0!</v>
      </c>
      <c r="AM9" s="12" t="e">
        <f t="shared" si="11"/>
        <v>#DIV/0!</v>
      </c>
      <c r="AN9" s="12" t="e">
        <f t="shared" si="11"/>
        <v>#DIV/0!</v>
      </c>
      <c r="AO9" s="12" t="e">
        <f t="shared" si="11"/>
        <v>#DIV/0!</v>
      </c>
      <c r="AP9" s="12" t="e">
        <f t="shared" si="11"/>
        <v>#DIV/0!</v>
      </c>
      <c r="AQ9" s="12" t="e">
        <f t="shared" si="11"/>
        <v>#DIV/0!</v>
      </c>
      <c r="AR9" s="12" t="e">
        <f t="shared" si="11"/>
        <v>#DIV/0!</v>
      </c>
      <c r="AS9" s="12" t="e">
        <f t="shared" si="11"/>
        <v>#DIV/0!</v>
      </c>
      <c r="AT9" s="12" t="e">
        <f t="shared" si="11"/>
        <v>#DIV/0!</v>
      </c>
      <c r="AU9" s="12" t="e">
        <f t="shared" si="11"/>
        <v>#DIV/0!</v>
      </c>
      <c r="AV9" s="12" t="e">
        <f t="shared" si="11"/>
        <v>#DIV/0!</v>
      </c>
      <c r="AW9" s="125" t="e">
        <f t="shared" si="10"/>
        <v>#DIV/0!</v>
      </c>
      <c r="AX9" s="126" t="e">
        <f>AW9/$AW$10</f>
        <v>#DIV/0!</v>
      </c>
    </row>
    <row r="10" spans="2:50" ht="15" customHeight="1" x14ac:dyDescent="0.35">
      <c r="B10" s="169"/>
      <c r="C10" s="170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4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5"/>
        <v>0</v>
      </c>
      <c r="V10" s="139">
        <v>104</v>
      </c>
      <c r="W10" s="171" t="s">
        <v>17</v>
      </c>
      <c r="X10" s="171"/>
      <c r="Y10" s="171"/>
      <c r="Z10" s="171"/>
      <c r="AA10" s="13">
        <f t="shared" si="6"/>
        <v>0</v>
      </c>
      <c r="AB10" s="14" t="e">
        <f t="shared" si="2"/>
        <v>#DIV/0!</v>
      </c>
      <c r="AC10" s="205">
        <v>0.2</v>
      </c>
      <c r="AD10" s="7"/>
      <c r="AE10" s="206" t="e">
        <f>IF((AB10+AB11)=0,0,AC10*(AF20))</f>
        <v>#DIV/0!</v>
      </c>
      <c r="AF10" s="13">
        <f>IF(AA10=0,0,IF((AA10+AA11)&gt;AE10,AA10*(AE10/(AA10+AA11)),AA10))</f>
        <v>0</v>
      </c>
      <c r="AG10" s="14" t="e">
        <f t="shared" si="7"/>
        <v>#DIV/0!</v>
      </c>
      <c r="AH10" s="140"/>
      <c r="AI10" s="13">
        <f t="shared" si="8"/>
        <v>0</v>
      </c>
      <c r="AJ10" s="32"/>
      <c r="AK10" s="145" t="s">
        <v>48</v>
      </c>
      <c r="AL10" s="125" t="e">
        <f t="shared" ref="AL10:AV10" si="12">AL7+AL6</f>
        <v>#DIV/0!</v>
      </c>
      <c r="AM10" s="125" t="e">
        <f t="shared" si="12"/>
        <v>#DIV/0!</v>
      </c>
      <c r="AN10" s="125" t="e">
        <f t="shared" si="12"/>
        <v>#DIV/0!</v>
      </c>
      <c r="AO10" s="125" t="e">
        <f t="shared" si="12"/>
        <v>#DIV/0!</v>
      </c>
      <c r="AP10" s="125" t="e">
        <f t="shared" si="12"/>
        <v>#DIV/0!</v>
      </c>
      <c r="AQ10" s="125" t="e">
        <f t="shared" si="12"/>
        <v>#DIV/0!</v>
      </c>
      <c r="AR10" s="125" t="e">
        <f t="shared" si="12"/>
        <v>#DIV/0!</v>
      </c>
      <c r="AS10" s="125" t="e">
        <f t="shared" si="12"/>
        <v>#DIV/0!</v>
      </c>
      <c r="AT10" s="125" t="e">
        <f t="shared" si="12"/>
        <v>#DIV/0!</v>
      </c>
      <c r="AU10" s="125" t="e">
        <f t="shared" si="12"/>
        <v>#DIV/0!</v>
      </c>
      <c r="AV10" s="125" t="e">
        <f t="shared" si="12"/>
        <v>#DIV/0!</v>
      </c>
      <c r="AW10" s="125">
        <f>AF20</f>
        <v>0</v>
      </c>
      <c r="AX10" s="126">
        <v>1</v>
      </c>
    </row>
    <row r="11" spans="2:50" x14ac:dyDescent="0.35">
      <c r="B11" s="178" t="s">
        <v>51</v>
      </c>
      <c r="C11" s="179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4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5"/>
        <v>0</v>
      </c>
      <c r="V11" s="139">
        <v>105</v>
      </c>
      <c r="W11" s="171" t="s">
        <v>19</v>
      </c>
      <c r="X11" s="171"/>
      <c r="Y11" s="171"/>
      <c r="Z11" s="171"/>
      <c r="AA11" s="13">
        <f t="shared" si="6"/>
        <v>0</v>
      </c>
      <c r="AB11" s="14" t="e">
        <f t="shared" si="2"/>
        <v>#DIV/0!</v>
      </c>
      <c r="AC11" s="205"/>
      <c r="AD11" s="7"/>
      <c r="AE11" s="206"/>
      <c r="AF11" s="13">
        <f>IF(AA11=0,0,IF((AA10+AA11)&gt;AE10,AA11*(AE10/(AA10+AA11)),AA11))</f>
        <v>0</v>
      </c>
      <c r="AG11" s="14" t="e">
        <f t="shared" si="7"/>
        <v>#DIV/0!</v>
      </c>
      <c r="AH11" s="140"/>
      <c r="AI11" s="13">
        <f t="shared" si="8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0"/>
        <v>0</v>
      </c>
      <c r="AX11" s="126"/>
    </row>
    <row r="12" spans="2:50" x14ac:dyDescent="0.35">
      <c r="B12" s="180"/>
      <c r="C12" s="181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4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5"/>
        <v>0</v>
      </c>
      <c r="V12" s="139">
        <v>106</v>
      </c>
      <c r="W12" s="171" t="s">
        <v>21</v>
      </c>
      <c r="X12" s="171"/>
      <c r="Y12" s="171"/>
      <c r="Z12" s="171"/>
      <c r="AA12" s="13">
        <f t="shared" si="6"/>
        <v>0</v>
      </c>
      <c r="AB12" s="14" t="e">
        <f t="shared" si="2"/>
        <v>#DIV/0!</v>
      </c>
      <c r="AC12" s="7"/>
      <c r="AD12" s="7"/>
      <c r="AE12" s="7"/>
      <c r="AF12" s="13">
        <f>AA12</f>
        <v>0</v>
      </c>
      <c r="AG12" s="14" t="e">
        <f t="shared" si="7"/>
        <v>#DIV/0!</v>
      </c>
      <c r="AH12" s="140"/>
      <c r="AI12" s="13">
        <f t="shared" si="8"/>
        <v>0</v>
      </c>
      <c r="AJ12" s="32"/>
      <c r="AK12" s="145" t="s">
        <v>50</v>
      </c>
      <c r="AL12" s="125">
        <f t="shared" ref="AL12:AV12" si="13">SUMIF($I$7:$I$37,AL5,$K$7:$K$37)</f>
        <v>0</v>
      </c>
      <c r="AM12" s="125">
        <f t="shared" si="13"/>
        <v>0</v>
      </c>
      <c r="AN12" s="125">
        <f t="shared" si="13"/>
        <v>0</v>
      </c>
      <c r="AO12" s="125">
        <f t="shared" si="13"/>
        <v>0</v>
      </c>
      <c r="AP12" s="125">
        <f t="shared" si="13"/>
        <v>0</v>
      </c>
      <c r="AQ12" s="125">
        <f t="shared" si="13"/>
        <v>0</v>
      </c>
      <c r="AR12" s="125">
        <f t="shared" si="13"/>
        <v>0</v>
      </c>
      <c r="AS12" s="125">
        <f t="shared" si="13"/>
        <v>0</v>
      </c>
      <c r="AT12" s="125">
        <f t="shared" si="13"/>
        <v>0</v>
      </c>
      <c r="AU12" s="125">
        <f t="shared" si="13"/>
        <v>0</v>
      </c>
      <c r="AV12" s="125">
        <f t="shared" si="13"/>
        <v>0</v>
      </c>
      <c r="AW12" s="125">
        <f t="shared" si="10"/>
        <v>0</v>
      </c>
      <c r="AX12" s="126"/>
    </row>
    <row r="13" spans="2:50" ht="15" customHeight="1" x14ac:dyDescent="0.35">
      <c r="B13" s="41" t="s">
        <v>25</v>
      </c>
      <c r="C13" s="42">
        <f>AA14-AF14</f>
        <v>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4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5"/>
        <v>0</v>
      </c>
      <c r="V13" s="139">
        <v>107</v>
      </c>
      <c r="W13" s="171" t="s">
        <v>23</v>
      </c>
      <c r="X13" s="171"/>
      <c r="Y13" s="171"/>
      <c r="Z13" s="171"/>
      <c r="AA13" s="13">
        <f t="shared" si="6"/>
        <v>0</v>
      </c>
      <c r="AB13" s="14" t="e">
        <f t="shared" si="2"/>
        <v>#DIV/0!</v>
      </c>
      <c r="AC13" s="7"/>
      <c r="AD13" s="7"/>
      <c r="AE13" s="7"/>
      <c r="AF13" s="13">
        <f>AA13</f>
        <v>0</v>
      </c>
      <c r="AG13" s="14" t="e">
        <f t="shared" si="7"/>
        <v>#DIV/0!</v>
      </c>
      <c r="AH13" s="140"/>
      <c r="AI13" s="13">
        <f t="shared" si="8"/>
        <v>0</v>
      </c>
      <c r="AJ13" s="32"/>
    </row>
    <row r="14" spans="2:50" x14ac:dyDescent="0.35">
      <c r="B14" s="41"/>
      <c r="C14" s="42"/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4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5"/>
        <v>0</v>
      </c>
      <c r="V14" s="139">
        <v>108</v>
      </c>
      <c r="W14" s="171" t="s">
        <v>25</v>
      </c>
      <c r="X14" s="171"/>
      <c r="Y14" s="171"/>
      <c r="Z14" s="171"/>
      <c r="AA14" s="13">
        <f t="shared" si="6"/>
        <v>0</v>
      </c>
      <c r="AB14" s="14" t="e">
        <f t="shared" si="2"/>
        <v>#DIV/0!</v>
      </c>
      <c r="AC14" s="9">
        <v>0.1</v>
      </c>
      <c r="AD14" s="13"/>
      <c r="AE14" s="13" t="e">
        <f>IF(AB14=0,0,AC14*(AF20))</f>
        <v>#DIV/0!</v>
      </c>
      <c r="AF14" s="34">
        <f>IF(AA14=0,0,IF(AA14&gt;AE14,AE14,AA14))</f>
        <v>0</v>
      </c>
      <c r="AG14" s="14" t="e">
        <f t="shared" si="7"/>
        <v>#DIV/0!</v>
      </c>
      <c r="AH14" s="140" t="e">
        <f>AF14/(AF20-AF14)</f>
        <v>#DIV/0!</v>
      </c>
      <c r="AI14" s="13">
        <f t="shared" si="8"/>
        <v>0</v>
      </c>
      <c r="AJ14" s="32"/>
    </row>
    <row r="15" spans="2:50" x14ac:dyDescent="0.35">
      <c r="B15" s="149" t="s">
        <v>237</v>
      </c>
      <c r="C15" s="150">
        <f>(AA10+AA11)-(AF10+AF11)</f>
        <v>0</v>
      </c>
      <c r="E15" s="127">
        <v>9</v>
      </c>
      <c r="F15" s="128">
        <v>9</v>
      </c>
      <c r="G15" s="117"/>
      <c r="H15" s="129"/>
      <c r="I15" s="130"/>
      <c r="J15" s="131"/>
      <c r="K15" s="131"/>
      <c r="L15" s="132">
        <f t="shared" si="1"/>
        <v>0</v>
      </c>
      <c r="M15" s="133" t="str">
        <f t="shared" si="4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5"/>
        <v>0</v>
      </c>
      <c r="V15" s="139">
        <v>109</v>
      </c>
      <c r="W15" s="171" t="s">
        <v>27</v>
      </c>
      <c r="X15" s="171"/>
      <c r="Y15" s="171"/>
      <c r="Z15" s="171"/>
      <c r="AA15" s="13">
        <f t="shared" si="6"/>
        <v>0</v>
      </c>
      <c r="AB15" s="14" t="e">
        <f t="shared" si="2"/>
        <v>#DIV/0!</v>
      </c>
      <c r="AC15" s="9">
        <v>0.2</v>
      </c>
      <c r="AD15" s="13"/>
      <c r="AE15" s="13" t="e">
        <f>IF(AB15=0,0,AC15*(AF20))</f>
        <v>#DIV/0!</v>
      </c>
      <c r="AF15" s="34">
        <f>IF(AA15=0,0,IF(AA15&gt;AE15,AE15,AA15))</f>
        <v>0</v>
      </c>
      <c r="AG15" s="14" t="e">
        <f t="shared" si="7"/>
        <v>#DIV/0!</v>
      </c>
      <c r="AH15" s="140" t="e">
        <f>AF15/(AF20-AF15)</f>
        <v>#DIV/0!</v>
      </c>
      <c r="AI15" s="13">
        <f t="shared" si="8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>
        <f t="shared" ref="I8:I36" si="14">YEAR(H16)</f>
        <v>1900</v>
      </c>
      <c r="J16" s="131"/>
      <c r="K16" s="131"/>
      <c r="L16" s="132">
        <f t="shared" si="1"/>
        <v>0</v>
      </c>
      <c r="M16" s="133" t="str">
        <f t="shared" si="4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5"/>
        <v>0</v>
      </c>
      <c r="V16" s="139">
        <v>110</v>
      </c>
      <c r="W16" s="172" t="s">
        <v>110</v>
      </c>
      <c r="X16" s="173"/>
      <c r="Y16" s="173"/>
      <c r="Z16" s="174"/>
      <c r="AA16" s="13">
        <f t="shared" si="6"/>
        <v>0</v>
      </c>
      <c r="AB16" s="14" t="e">
        <f t="shared" si="2"/>
        <v>#DIV/0!</v>
      </c>
      <c r="AC16" s="9">
        <v>0.25</v>
      </c>
      <c r="AD16" s="13"/>
      <c r="AE16" s="13" t="e">
        <f>IF(AB16=0,0,AC16*(AF20))</f>
        <v>#DIV/0!</v>
      </c>
      <c r="AF16" s="34">
        <f>IF(AA16=0,0,IF(AA16&gt;AE16,AE16,AA16))</f>
        <v>0</v>
      </c>
      <c r="AG16" s="14" t="e">
        <f t="shared" si="7"/>
        <v>#DIV/0!</v>
      </c>
      <c r="AH16" s="140" t="e">
        <f>AF16/(AF20-AF16)</f>
        <v>#DIV/0!</v>
      </c>
      <c r="AI16" s="13">
        <f t="shared" si="8"/>
        <v>0</v>
      </c>
      <c r="AJ16" s="32"/>
    </row>
    <row r="17" spans="2:36" x14ac:dyDescent="0.35">
      <c r="B17" s="41" t="s">
        <v>52</v>
      </c>
      <c r="C17" s="146">
        <f>AA15-AF15</f>
        <v>0</v>
      </c>
      <c r="D17" s="16"/>
      <c r="E17" s="127">
        <v>11</v>
      </c>
      <c r="F17" s="128">
        <v>11</v>
      </c>
      <c r="G17" s="117"/>
      <c r="H17" s="129"/>
      <c r="I17" s="130">
        <f t="shared" si="14"/>
        <v>1900</v>
      </c>
      <c r="J17" s="131"/>
      <c r="K17" s="131"/>
      <c r="L17" s="132">
        <f t="shared" si="1"/>
        <v>0</v>
      </c>
      <c r="M17" s="133" t="str">
        <f t="shared" si="4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5"/>
        <v>0</v>
      </c>
      <c r="V17" s="139">
        <v>111</v>
      </c>
      <c r="W17" s="171" t="s">
        <v>29</v>
      </c>
      <c r="X17" s="171"/>
      <c r="Y17" s="171"/>
      <c r="Z17" s="171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7"/>
        <v>#DIV/0!</v>
      </c>
      <c r="AH17" s="140"/>
      <c r="AI17" s="13">
        <f t="shared" si="8"/>
        <v>0</v>
      </c>
      <c r="AJ17" s="32"/>
    </row>
    <row r="18" spans="2:36" x14ac:dyDescent="0.35">
      <c r="B18" s="41"/>
      <c r="C18" s="42"/>
      <c r="D18" s="16"/>
      <c r="E18" s="127">
        <v>12</v>
      </c>
      <c r="F18" s="128">
        <v>12</v>
      </c>
      <c r="G18" s="117"/>
      <c r="H18" s="129"/>
      <c r="I18" s="130">
        <f t="shared" si="14"/>
        <v>1900</v>
      </c>
      <c r="J18" s="131"/>
      <c r="K18" s="131"/>
      <c r="L18" s="132">
        <f t="shared" si="1"/>
        <v>0</v>
      </c>
      <c r="M18" s="133" t="str">
        <f t="shared" si="4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5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7"/>
        <v>#DIV/0!</v>
      </c>
      <c r="AH18" s="140"/>
      <c r="AI18" s="13">
        <f t="shared" si="8"/>
        <v>0</v>
      </c>
      <c r="AJ18" s="32"/>
    </row>
    <row r="19" spans="2:36" x14ac:dyDescent="0.35">
      <c r="B19" s="41" t="s">
        <v>110</v>
      </c>
      <c r="C19" s="42">
        <f>AA16-AF16</f>
        <v>0</v>
      </c>
      <c r="D19" s="16"/>
      <c r="E19" s="127">
        <v>13</v>
      </c>
      <c r="F19" s="128">
        <v>13</v>
      </c>
      <c r="G19" s="117"/>
      <c r="H19" s="129"/>
      <c r="I19" s="130">
        <f t="shared" si="14"/>
        <v>1900</v>
      </c>
      <c r="J19" s="131"/>
      <c r="K19" s="131"/>
      <c r="L19" s="132">
        <f t="shared" si="1"/>
        <v>0</v>
      </c>
      <c r="M19" s="133" t="str">
        <f t="shared" si="4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5"/>
        <v>0</v>
      </c>
      <c r="V19" s="139">
        <v>199</v>
      </c>
      <c r="W19" s="172" t="s">
        <v>32</v>
      </c>
      <c r="X19" s="173"/>
      <c r="Y19" s="173"/>
      <c r="Z19" s="174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7"/>
        <v>#DIV/0!</v>
      </c>
      <c r="AH19" s="140"/>
      <c r="AI19" s="13">
        <f t="shared" si="8"/>
        <v>0</v>
      </c>
      <c r="AJ19" s="32"/>
    </row>
    <row r="20" spans="2:36" x14ac:dyDescent="0.35">
      <c r="B20" s="43"/>
      <c r="C20" s="44"/>
      <c r="D20" s="16"/>
      <c r="E20" s="127">
        <v>14</v>
      </c>
      <c r="F20" s="128">
        <v>14</v>
      </c>
      <c r="G20" s="117"/>
      <c r="H20" s="129"/>
      <c r="I20" s="130">
        <f t="shared" si="14"/>
        <v>1900</v>
      </c>
      <c r="J20" s="131"/>
      <c r="K20" s="131"/>
      <c r="L20" s="132">
        <f t="shared" si="1"/>
        <v>0</v>
      </c>
      <c r="M20" s="133" t="str">
        <f t="shared" si="4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5"/>
        <v>0</v>
      </c>
      <c r="V20" s="175" t="s">
        <v>41</v>
      </c>
      <c r="W20" s="176"/>
      <c r="X20" s="176"/>
      <c r="Y20" s="176"/>
      <c r="Z20" s="177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ht="15" customHeight="1" x14ac:dyDescent="0.35">
      <c r="B21" s="195" t="s">
        <v>240</v>
      </c>
      <c r="C21" s="196"/>
      <c r="E21" s="127">
        <v>15</v>
      </c>
      <c r="F21" s="128">
        <v>15</v>
      </c>
      <c r="G21" s="117"/>
      <c r="H21" s="129"/>
      <c r="I21" s="130">
        <f t="shared" si="14"/>
        <v>1900</v>
      </c>
      <c r="J21" s="131"/>
      <c r="K21" s="131"/>
      <c r="L21" s="132">
        <f t="shared" si="1"/>
        <v>0</v>
      </c>
      <c r="M21" s="133" t="str">
        <f t="shared" si="4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5"/>
        <v>0</v>
      </c>
    </row>
    <row r="22" spans="2:36" x14ac:dyDescent="0.35">
      <c r="B22" s="168"/>
      <c r="C22" s="167"/>
      <c r="E22" s="127">
        <v>16</v>
      </c>
      <c r="F22" s="128">
        <v>16</v>
      </c>
      <c r="G22" s="117"/>
      <c r="H22" s="129"/>
      <c r="I22" s="130">
        <f t="shared" si="14"/>
        <v>1900</v>
      </c>
      <c r="J22" s="131"/>
      <c r="K22" s="131"/>
      <c r="L22" s="132">
        <f t="shared" si="1"/>
        <v>0</v>
      </c>
      <c r="M22" s="133" t="str">
        <f t="shared" si="4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5"/>
        <v>0</v>
      </c>
    </row>
    <row r="23" spans="2:36" x14ac:dyDescent="0.35">
      <c r="B23" s="169"/>
      <c r="C23" s="170"/>
      <c r="E23" s="127">
        <v>17</v>
      </c>
      <c r="F23" s="128">
        <v>17</v>
      </c>
      <c r="G23" s="117"/>
      <c r="H23" s="129"/>
      <c r="I23" s="130">
        <f t="shared" si="14"/>
        <v>1900</v>
      </c>
      <c r="J23" s="131"/>
      <c r="K23" s="131"/>
      <c r="L23" s="132">
        <f t="shared" si="1"/>
        <v>0</v>
      </c>
      <c r="M23" s="133" t="str">
        <f t="shared" si="4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5"/>
        <v>0</v>
      </c>
    </row>
    <row r="24" spans="2:36" x14ac:dyDescent="0.35">
      <c r="B24" s="166" t="s">
        <v>162</v>
      </c>
      <c r="C24" s="167"/>
      <c r="E24" s="127">
        <v>18</v>
      </c>
      <c r="F24" s="128">
        <v>18</v>
      </c>
      <c r="G24" s="117"/>
      <c r="H24" s="129"/>
      <c r="I24" s="130">
        <f t="shared" si="14"/>
        <v>1900</v>
      </c>
      <c r="J24" s="131"/>
      <c r="K24" s="131"/>
      <c r="L24" s="132">
        <f t="shared" si="1"/>
        <v>0</v>
      </c>
      <c r="M24" s="133" t="str">
        <f t="shared" si="4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5"/>
        <v>0</v>
      </c>
    </row>
    <row r="25" spans="2:36" x14ac:dyDescent="0.35">
      <c r="B25" s="168"/>
      <c r="C25" s="167"/>
      <c r="E25" s="127">
        <v>19</v>
      </c>
      <c r="F25" s="128">
        <v>19</v>
      </c>
      <c r="G25" s="117"/>
      <c r="H25" s="129"/>
      <c r="I25" s="130">
        <f t="shared" si="14"/>
        <v>1900</v>
      </c>
      <c r="J25" s="131"/>
      <c r="K25" s="131"/>
      <c r="L25" s="132">
        <f t="shared" si="1"/>
        <v>0</v>
      </c>
      <c r="M25" s="133" t="str">
        <f t="shared" si="4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5"/>
        <v>0</v>
      </c>
    </row>
    <row r="26" spans="2:36" x14ac:dyDescent="0.35">
      <c r="B26" s="169"/>
      <c r="C26" s="170"/>
      <c r="E26" s="127">
        <v>20</v>
      </c>
      <c r="F26" s="128">
        <v>20</v>
      </c>
      <c r="G26" s="117"/>
      <c r="H26" s="129"/>
      <c r="I26" s="130">
        <f t="shared" si="14"/>
        <v>1900</v>
      </c>
      <c r="J26" s="131"/>
      <c r="K26" s="131"/>
      <c r="L26" s="132">
        <f t="shared" si="1"/>
        <v>0</v>
      </c>
      <c r="M26" s="133" t="str">
        <f t="shared" si="4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5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4"/>
        <v>1900</v>
      </c>
      <c r="J27" s="131"/>
      <c r="K27" s="131"/>
      <c r="L27" s="132">
        <f t="shared" si="1"/>
        <v>0</v>
      </c>
      <c r="M27" s="133" t="str">
        <f t="shared" si="4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5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4"/>
        <v>1900</v>
      </c>
      <c r="J28" s="131"/>
      <c r="K28" s="131"/>
      <c r="L28" s="132">
        <f t="shared" si="1"/>
        <v>0</v>
      </c>
      <c r="M28" s="133" t="str">
        <f t="shared" si="4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5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4"/>
        <v>1900</v>
      </c>
      <c r="J29" s="131"/>
      <c r="K29" s="131"/>
      <c r="L29" s="132">
        <f t="shared" si="1"/>
        <v>0</v>
      </c>
      <c r="M29" s="133" t="str">
        <f t="shared" si="4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5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4"/>
        <v>1900</v>
      </c>
      <c r="J30" s="131"/>
      <c r="K30" s="131"/>
      <c r="L30" s="132">
        <f t="shared" si="1"/>
        <v>0</v>
      </c>
      <c r="M30" s="133" t="str">
        <f t="shared" si="4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5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4"/>
        <v>1900</v>
      </c>
      <c r="J31" s="131"/>
      <c r="K31" s="131"/>
      <c r="L31" s="132">
        <f t="shared" si="1"/>
        <v>0</v>
      </c>
      <c r="M31" s="133" t="str">
        <f t="shared" si="4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5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4"/>
        <v>1900</v>
      </c>
      <c r="J32" s="131"/>
      <c r="K32" s="131"/>
      <c r="L32" s="132">
        <f t="shared" si="1"/>
        <v>0</v>
      </c>
      <c r="M32" s="133" t="str">
        <f t="shared" si="4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5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4"/>
        <v>1900</v>
      </c>
      <c r="J33" s="131"/>
      <c r="K33" s="131"/>
      <c r="L33" s="132">
        <f t="shared" si="1"/>
        <v>0</v>
      </c>
      <c r="M33" s="133" t="str">
        <f t="shared" si="4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5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4"/>
        <v>1900</v>
      </c>
      <c r="J34" s="131"/>
      <c r="K34" s="131"/>
      <c r="L34" s="132">
        <f t="shared" si="1"/>
        <v>0</v>
      </c>
      <c r="M34" s="133" t="str">
        <f t="shared" si="4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5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4"/>
        <v>1900</v>
      </c>
      <c r="J35" s="131"/>
      <c r="K35" s="131"/>
      <c r="L35" s="132">
        <f t="shared" si="1"/>
        <v>0</v>
      </c>
      <c r="M35" s="133" t="str">
        <f t="shared" si="4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5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4"/>
        <v>1900</v>
      </c>
      <c r="J36" s="131"/>
      <c r="K36" s="131"/>
      <c r="L36" s="132">
        <f t="shared" si="1"/>
        <v>0</v>
      </c>
      <c r="M36" s="133" t="str">
        <f t="shared" si="4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5"/>
        <v>0</v>
      </c>
    </row>
  </sheetData>
  <mergeCells count="46">
    <mergeCell ref="E1:T1"/>
    <mergeCell ref="V1:AI1"/>
    <mergeCell ref="AK1:AX1"/>
    <mergeCell ref="B3:C3"/>
    <mergeCell ref="B5:C7"/>
    <mergeCell ref="E5:E6"/>
    <mergeCell ref="F5:F6"/>
    <mergeCell ref="G5:G6"/>
    <mergeCell ref="H5:H6"/>
    <mergeCell ref="J5:J6"/>
    <mergeCell ref="AF5:AG5"/>
    <mergeCell ref="AH5:AH6"/>
    <mergeCell ref="AI5:AI6"/>
    <mergeCell ref="W7:Z7"/>
    <mergeCell ref="Q5:Q6"/>
    <mergeCell ref="R5:R6"/>
    <mergeCell ref="S5:S6"/>
    <mergeCell ref="T5:T6"/>
    <mergeCell ref="V5:V6"/>
    <mergeCell ref="W5:Z6"/>
    <mergeCell ref="AE10:AE11"/>
    <mergeCell ref="B11:C12"/>
    <mergeCell ref="W11:Z11"/>
    <mergeCell ref="W12:Z12"/>
    <mergeCell ref="AA5:AB5"/>
    <mergeCell ref="AC5:AE5"/>
    <mergeCell ref="K5:K6"/>
    <mergeCell ref="L5:L6"/>
    <mergeCell ref="M5:M6"/>
    <mergeCell ref="N5:N6"/>
    <mergeCell ref="O5:O6"/>
    <mergeCell ref="P5:P6"/>
    <mergeCell ref="B8:C10"/>
    <mergeCell ref="W8:Z8"/>
    <mergeCell ref="W9:Z9"/>
    <mergeCell ref="W10:Z10"/>
    <mergeCell ref="AC10:AC11"/>
    <mergeCell ref="B24:C26"/>
    <mergeCell ref="W13:Z13"/>
    <mergeCell ref="W14:Z14"/>
    <mergeCell ref="W15:Z15"/>
    <mergeCell ref="W16:Z16"/>
    <mergeCell ref="W17:Z17"/>
    <mergeCell ref="B21:C23"/>
    <mergeCell ref="W19:Z19"/>
    <mergeCell ref="V20:Z20"/>
  </mergeCells>
  <hyperlinks>
    <hyperlink ref="B24:B25" location="AAC1_2015!AT1" display="Estrutura de Financiamento" xr:uid="{F79DCC5E-22B9-4ED1-9893-65D1AF8034E9}"/>
    <hyperlink ref="B21:B23" location="AAC1_2015!AT1" display="Estrutura de Financiamento" xr:uid="{14B13A5E-F457-4734-ABBB-E91AE837349A}"/>
    <hyperlink ref="B8:B9" location="AAC1_2015!AE2" display="Correção do Elegível" xr:uid="{6D36BFB7-DBAD-45F7-93CF-433EBBA4BE70}"/>
    <hyperlink ref="B5:B7" location="AAC1_2015!D2" display="Mapa de Investimentos" xr:uid="{1C844271-0810-4032-B3CB-42A2F2D870CC}"/>
    <hyperlink ref="B5:C7" location="AAC1_2018!E1" display="AAC1_2018!E1" xr:uid="{8CB9CD75-0F4F-46B2-865C-A5E0BAC2DF56}"/>
    <hyperlink ref="B8:C10" location="AAC1_2018!V1" display="AAC1_2018!V1" xr:uid="{26E102AD-C61A-4072-AAEF-7D12F6E26445}"/>
    <hyperlink ref="B21:C23" location="AAC1_2018!AW1" display="AAC1_2018!AW1" xr:uid="{1EFA5918-038E-4829-8E41-8F2EDB441686}"/>
    <hyperlink ref="B24:C26" location="RH!A2" display="RH!A2" xr:uid="{2CB4004B-6F2F-4104-90CF-6BC450CA1692}"/>
    <hyperlink ref="G3" location="ROSTO!A1" display="Início" xr:uid="{5BE0A423-082D-4489-9CD7-8238CA43ECA0}"/>
    <hyperlink ref="W3" location="AAC1_2018!A1" display="Início" xr:uid="{883A8D38-7108-4F74-B28D-6ABCB8107A30}"/>
    <hyperlink ref="AN3" location="AAC1_2018!A1" display="Início" xr:uid="{ADB6D0A7-ED78-4CEE-8A6F-45D54377C70F}"/>
    <hyperlink ref="B3:C3" r:id="rId1" display="AAC 01/SAMA2020/2018" xr:uid="{61E8F8B4-E91A-41B0-BFD3-9541D9F6FA08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69C2D761-12A6-402A-8D84-D06BEFDB9AAF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3" id="{C1DD90DD-EB88-4595-81AC-1B5DF09842A2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2" id="{B0883076-8FF9-4A2F-9B02-46383E4CC773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C19</xm:sqref>
        </x14:conditionalFormatting>
        <x14:conditionalFormatting xmlns:xm="http://schemas.microsoft.com/office/excel/2006/main">
          <x14:cfRule type="iconSet" priority="1" id="{FA030324-16A3-4BF6-9561-DA8EC5C296B6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6F493F4-7EDC-463F-A648-A5C2B03B7AE4}">
          <x14:formula1>
            <xm:f>Auxiliar!$H$1:$H$5</xm:f>
          </x14:formula1>
          <xm:sqref>T7:T36</xm:sqref>
        </x14:dataValidation>
        <x14:dataValidation type="list" allowBlank="1" showInputMessage="1" showErrorMessage="1" xr:uid="{3100E6DF-2E99-48B9-A77A-F160DB5B35AA}">
          <x14:formula1>
            <xm:f>Auxiliar!$B$1:$B$11</xm:f>
          </x14:formula1>
          <xm:sqref>N7:N36</xm:sqref>
        </x14:dataValidation>
        <x14:dataValidation type="list" allowBlank="1" showInputMessage="1" showErrorMessage="1" xr:uid="{3638B8C4-E91E-4398-8191-386CECC57A8D}">
          <x14:formula1>
            <xm:f>Auxiliar!$D$1:$D$34</xm:f>
          </x14:formula1>
          <xm:sqref>O7:O36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E8672-2BB4-4645-A6D1-096BAAF83858}">
  <sheetPr>
    <tabColor theme="4" tint="-0.499984740745262"/>
  </sheetPr>
  <dimension ref="B1:AX36"/>
  <sheetViews>
    <sheetView zoomScaleNormal="100" workbookViewId="0">
      <selection activeCell="N7" sqref="N7:N13"/>
    </sheetView>
  </sheetViews>
  <sheetFormatPr defaultColWidth="9.1796875" defaultRowHeight="14.5" x14ac:dyDescent="0.35"/>
  <cols>
    <col min="1" max="1" width="5" style="2" customWidth="1"/>
    <col min="2" max="2" width="33.1796875" style="2" customWidth="1"/>
    <col min="3" max="3" width="6.1796875" style="2" customWidth="1"/>
    <col min="4" max="4" width="3.7265625" style="2" customWidth="1"/>
    <col min="5" max="5" width="7.7265625" style="2" customWidth="1"/>
    <col min="6" max="6" width="5.453125" style="2" hidden="1" customWidth="1"/>
    <col min="7" max="7" width="33.7265625" style="2" customWidth="1"/>
    <col min="8" max="8" width="9.1796875" style="2" customWidth="1"/>
    <col min="9" max="9" width="9.1796875" style="2" hidden="1" customWidth="1"/>
    <col min="10" max="10" width="15.26953125" style="2" customWidth="1"/>
    <col min="11" max="11" width="14.81640625" style="2" customWidth="1"/>
    <col min="12" max="12" width="14" style="2" customWidth="1"/>
    <col min="13" max="13" width="39.81640625" style="2" customWidth="1"/>
    <col min="14" max="14" width="47.1796875" style="2" customWidth="1"/>
    <col min="15" max="15" width="32.453125" style="2" customWidth="1"/>
    <col min="16" max="16" width="9.1796875" style="2" customWidth="1"/>
    <col min="17" max="17" width="13.54296875" style="2" customWidth="1"/>
    <col min="18" max="20" width="9.1796875" style="2" customWidth="1"/>
    <col min="21" max="21" width="9.1796875" style="2"/>
    <col min="22" max="22" width="7.1796875" style="2" customWidth="1"/>
    <col min="23" max="26" width="20.7265625" style="2" customWidth="1"/>
    <col min="27" max="27" width="12.1796875" style="2" customWidth="1"/>
    <col min="28" max="28" width="9.1796875" style="2"/>
    <col min="29" max="29" width="7.1796875" style="2" customWidth="1"/>
    <col min="30" max="30" width="8.1796875" style="2" customWidth="1"/>
    <col min="31" max="31" width="10.7265625" style="2" customWidth="1"/>
    <col min="32" max="32" width="11.81640625" style="2" customWidth="1"/>
    <col min="33" max="34" width="9.1796875" style="2"/>
    <col min="35" max="35" width="11.7265625" style="2" customWidth="1"/>
    <col min="36" max="36" width="6" style="2" customWidth="1"/>
    <col min="37" max="37" width="39.453125" style="2" customWidth="1"/>
    <col min="38" max="48" width="9.1796875" style="2"/>
    <col min="49" max="49" width="11.81640625" style="2" customWidth="1"/>
    <col min="50" max="16384" width="9.1796875" style="2"/>
  </cols>
  <sheetData>
    <row r="1" spans="2:50" ht="44.25" customHeight="1" x14ac:dyDescent="0.35">
      <c r="E1" s="192" t="s">
        <v>116</v>
      </c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V1" s="192" t="s">
        <v>115</v>
      </c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K1" s="193" t="s">
        <v>114</v>
      </c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</row>
    <row r="2" spans="2:50" ht="6.75" customHeight="1" x14ac:dyDescent="0.35"/>
    <row r="3" spans="2:50" ht="21.75" customHeight="1" x14ac:dyDescent="0.35">
      <c r="B3" s="194" t="s">
        <v>234</v>
      </c>
      <c r="C3" s="194"/>
      <c r="E3" s="3"/>
      <c r="G3" s="45" t="s">
        <v>161</v>
      </c>
      <c r="J3" s="120">
        <f>SUM(J7:J37)</f>
        <v>0</v>
      </c>
      <c r="K3" s="120">
        <f>SUM(K7:K37)</f>
        <v>0</v>
      </c>
      <c r="L3" s="120">
        <f>SUM(L7:L37)</f>
        <v>0</v>
      </c>
      <c r="V3" s="3"/>
      <c r="W3" s="45" t="s">
        <v>161</v>
      </c>
      <c r="AK3" s="121" t="s">
        <v>118</v>
      </c>
      <c r="AL3" s="122" t="str">
        <f>IF(U6&gt;0,"Sim","Não")</f>
        <v>Não</v>
      </c>
      <c r="AM3" s="31"/>
      <c r="AN3" s="45" t="s">
        <v>161</v>
      </c>
      <c r="AO3" s="31"/>
      <c r="AP3" s="31"/>
      <c r="AQ3" s="31"/>
      <c r="AR3" s="31"/>
      <c r="AS3" s="31"/>
      <c r="AT3" s="31"/>
      <c r="AU3" s="31"/>
      <c r="AV3" s="31"/>
      <c r="AW3" s="31"/>
      <c r="AX3" s="31"/>
    </row>
    <row r="4" spans="2:50" ht="6.75" customHeight="1" x14ac:dyDescent="0.35">
      <c r="E4" s="3"/>
      <c r="V4" s="3"/>
      <c r="AK4" s="121"/>
      <c r="AL4" s="123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2:50" ht="15" customHeight="1" x14ac:dyDescent="0.35">
      <c r="B5" s="195" t="s">
        <v>238</v>
      </c>
      <c r="C5" s="196"/>
      <c r="E5" s="197" t="s">
        <v>109</v>
      </c>
      <c r="F5" s="198" t="s">
        <v>3</v>
      </c>
      <c r="G5" s="197" t="s">
        <v>123</v>
      </c>
      <c r="H5" s="197" t="s">
        <v>124</v>
      </c>
      <c r="I5" s="116"/>
      <c r="J5" s="197" t="s">
        <v>125</v>
      </c>
      <c r="K5" s="197" t="s">
        <v>126</v>
      </c>
      <c r="L5" s="197" t="s">
        <v>33</v>
      </c>
      <c r="M5" s="197" t="s">
        <v>34</v>
      </c>
      <c r="N5" s="199" t="s">
        <v>122</v>
      </c>
      <c r="O5" s="188" t="s">
        <v>108</v>
      </c>
      <c r="P5" s="188" t="s">
        <v>6</v>
      </c>
      <c r="Q5" s="186" t="s">
        <v>7</v>
      </c>
      <c r="R5" s="188" t="s">
        <v>8</v>
      </c>
      <c r="S5" s="188" t="s">
        <v>9</v>
      </c>
      <c r="T5" s="190" t="s">
        <v>127</v>
      </c>
      <c r="V5" s="182" t="s">
        <v>35</v>
      </c>
      <c r="W5" s="182" t="s">
        <v>4</v>
      </c>
      <c r="X5" s="182"/>
      <c r="Y5" s="182"/>
      <c r="Z5" s="182"/>
      <c r="AA5" s="182" t="s">
        <v>5</v>
      </c>
      <c r="AB5" s="182"/>
      <c r="AC5" s="182" t="s">
        <v>36</v>
      </c>
      <c r="AD5" s="182"/>
      <c r="AE5" s="182"/>
      <c r="AF5" s="183" t="s">
        <v>37</v>
      </c>
      <c r="AG5" s="183"/>
      <c r="AH5" s="184" t="s">
        <v>227</v>
      </c>
      <c r="AI5" s="184" t="s">
        <v>119</v>
      </c>
      <c r="AK5" s="118" t="s">
        <v>42</v>
      </c>
      <c r="AL5" s="118">
        <v>2014</v>
      </c>
      <c r="AM5" s="118">
        <v>2015</v>
      </c>
      <c r="AN5" s="118">
        <v>2016</v>
      </c>
      <c r="AO5" s="118">
        <v>2017</v>
      </c>
      <c r="AP5" s="118">
        <v>2018</v>
      </c>
      <c r="AQ5" s="118">
        <v>2019</v>
      </c>
      <c r="AR5" s="118">
        <v>2020</v>
      </c>
      <c r="AS5" s="118">
        <v>2021</v>
      </c>
      <c r="AT5" s="118">
        <v>2022</v>
      </c>
      <c r="AU5" s="118">
        <v>2023</v>
      </c>
      <c r="AV5" s="118">
        <v>2024</v>
      </c>
      <c r="AW5" s="118" t="s">
        <v>43</v>
      </c>
      <c r="AX5" s="118" t="s">
        <v>44</v>
      </c>
    </row>
    <row r="6" spans="2:50" ht="15.75" customHeight="1" x14ac:dyDescent="0.35">
      <c r="B6" s="168"/>
      <c r="C6" s="167"/>
      <c r="E6" s="197"/>
      <c r="F6" s="198"/>
      <c r="G6" s="197"/>
      <c r="H6" s="197"/>
      <c r="I6" s="116" t="s">
        <v>111</v>
      </c>
      <c r="J6" s="197"/>
      <c r="K6" s="197"/>
      <c r="L6" s="197"/>
      <c r="M6" s="197"/>
      <c r="N6" s="200"/>
      <c r="O6" s="189"/>
      <c r="P6" s="189"/>
      <c r="Q6" s="187"/>
      <c r="R6" s="189"/>
      <c r="S6" s="189"/>
      <c r="T6" s="191"/>
      <c r="U6" s="40">
        <f>SUM(U7:U36)</f>
        <v>0</v>
      </c>
      <c r="V6" s="182"/>
      <c r="W6" s="182"/>
      <c r="X6" s="182"/>
      <c r="Y6" s="182"/>
      <c r="Z6" s="182"/>
      <c r="AA6" s="118" t="s">
        <v>38</v>
      </c>
      <c r="AB6" s="118" t="s">
        <v>39</v>
      </c>
      <c r="AC6" s="118" t="s">
        <v>39</v>
      </c>
      <c r="AD6" s="118" t="s">
        <v>38</v>
      </c>
      <c r="AE6" s="118" t="s">
        <v>40</v>
      </c>
      <c r="AF6" s="118" t="s">
        <v>38</v>
      </c>
      <c r="AG6" s="118" t="s">
        <v>39</v>
      </c>
      <c r="AH6" s="185"/>
      <c r="AI6" s="185"/>
      <c r="AK6" s="124" t="s">
        <v>45</v>
      </c>
      <c r="AL6" s="125" t="e">
        <f t="shared" ref="AL6:AV6" si="0">IF($AL$3="Sim",AL12*0.5695,AL12*0.85)*($AW$10/$AW$12)</f>
        <v>#DIV/0!</v>
      </c>
      <c r="AM6" s="125" t="e">
        <f t="shared" si="0"/>
        <v>#DIV/0!</v>
      </c>
      <c r="AN6" s="125" t="e">
        <f t="shared" si="0"/>
        <v>#DIV/0!</v>
      </c>
      <c r="AO6" s="125" t="e">
        <f t="shared" si="0"/>
        <v>#DIV/0!</v>
      </c>
      <c r="AP6" s="125" t="e">
        <f t="shared" si="0"/>
        <v>#DIV/0!</v>
      </c>
      <c r="AQ6" s="125" t="e">
        <f t="shared" si="0"/>
        <v>#DIV/0!</v>
      </c>
      <c r="AR6" s="125" t="e">
        <f t="shared" si="0"/>
        <v>#DIV/0!</v>
      </c>
      <c r="AS6" s="125" t="e">
        <f t="shared" si="0"/>
        <v>#DIV/0!</v>
      </c>
      <c r="AT6" s="125" t="e">
        <f t="shared" si="0"/>
        <v>#DIV/0!</v>
      </c>
      <c r="AU6" s="125" t="e">
        <f t="shared" si="0"/>
        <v>#DIV/0!</v>
      </c>
      <c r="AV6" s="125" t="e">
        <f t="shared" si="0"/>
        <v>#DIV/0!</v>
      </c>
      <c r="AW6" s="125" t="e">
        <f>SUM(AL6:AV6)</f>
        <v>#DIV/0!</v>
      </c>
      <c r="AX6" s="126" t="e">
        <f>AW6/$AW$10</f>
        <v>#DIV/0!</v>
      </c>
    </row>
    <row r="7" spans="2:50" ht="15.75" customHeight="1" x14ac:dyDescent="0.35">
      <c r="B7" s="169"/>
      <c r="C7" s="170"/>
      <c r="E7" s="127">
        <v>1</v>
      </c>
      <c r="F7" s="128">
        <v>1</v>
      </c>
      <c r="G7" s="117"/>
      <c r="H7" s="129"/>
      <c r="I7" s="130"/>
      <c r="J7" s="131"/>
      <c r="K7" s="131"/>
      <c r="L7" s="132">
        <f t="shared" ref="L7:L36" si="1">K7-J7</f>
        <v>0</v>
      </c>
      <c r="M7" s="133" t="str">
        <f>IF(L7=0,"NÃO APLICÁVEL","FUNDAMENTAR ALTERAÇÕES*")</f>
        <v>NÃO APLICÁVEL</v>
      </c>
      <c r="N7" s="134"/>
      <c r="O7" s="135"/>
      <c r="P7" s="136"/>
      <c r="Q7" s="135"/>
      <c r="R7" s="136"/>
      <c r="S7" s="137"/>
      <c r="T7" s="138" t="s">
        <v>153</v>
      </c>
      <c r="U7" s="40">
        <f>IF(T7="Lisboa",1,IF(T7="Algarve",1,0))</f>
        <v>0</v>
      </c>
      <c r="V7" s="139">
        <v>101</v>
      </c>
      <c r="W7" s="171" t="s">
        <v>12</v>
      </c>
      <c r="X7" s="171"/>
      <c r="Y7" s="171"/>
      <c r="Z7" s="171"/>
      <c r="AA7" s="13">
        <f>SUMIF($N$7:$N$37,W7,$K$7:$K$37)</f>
        <v>0</v>
      </c>
      <c r="AB7" s="14" t="e">
        <f t="shared" ref="AB7:AB19" si="2">AA7/$AA$20</f>
        <v>#DIV/0!</v>
      </c>
      <c r="AC7" s="6"/>
      <c r="AD7" s="6"/>
      <c r="AE7" s="6"/>
      <c r="AF7" s="13">
        <f>AA7</f>
        <v>0</v>
      </c>
      <c r="AG7" s="14" t="e">
        <f>AF7/$AF$20</f>
        <v>#DIV/0!</v>
      </c>
      <c r="AH7" s="140"/>
      <c r="AI7" s="13">
        <f>AA7-AF7</f>
        <v>0</v>
      </c>
      <c r="AJ7" s="32"/>
      <c r="AK7" s="124" t="s">
        <v>46</v>
      </c>
      <c r="AL7" s="125" t="e">
        <f>AL8+AL9</f>
        <v>#DIV/0!</v>
      </c>
      <c r="AM7" s="125" t="e">
        <f t="shared" ref="AM7:AW7" si="3">AM8+AM9</f>
        <v>#DIV/0!</v>
      </c>
      <c r="AN7" s="125" t="e">
        <f t="shared" si="3"/>
        <v>#DIV/0!</v>
      </c>
      <c r="AO7" s="125" t="e">
        <f t="shared" si="3"/>
        <v>#DIV/0!</v>
      </c>
      <c r="AP7" s="125" t="e">
        <f t="shared" si="3"/>
        <v>#DIV/0!</v>
      </c>
      <c r="AQ7" s="125" t="e">
        <f t="shared" si="3"/>
        <v>#DIV/0!</v>
      </c>
      <c r="AR7" s="125" t="e">
        <f t="shared" si="3"/>
        <v>#DIV/0!</v>
      </c>
      <c r="AS7" s="125" t="e">
        <f t="shared" si="3"/>
        <v>#DIV/0!</v>
      </c>
      <c r="AT7" s="125" t="e">
        <f t="shared" si="3"/>
        <v>#DIV/0!</v>
      </c>
      <c r="AU7" s="125" t="e">
        <f t="shared" si="3"/>
        <v>#DIV/0!</v>
      </c>
      <c r="AV7" s="125" t="e">
        <f t="shared" si="3"/>
        <v>#DIV/0!</v>
      </c>
      <c r="AW7" s="125" t="e">
        <f t="shared" si="3"/>
        <v>#DIV/0!</v>
      </c>
      <c r="AX7" s="126" t="e">
        <f>AW7/$AW$10</f>
        <v>#DIV/0!</v>
      </c>
    </row>
    <row r="8" spans="2:50" ht="15" customHeight="1" x14ac:dyDescent="0.35">
      <c r="B8" s="195" t="s">
        <v>239</v>
      </c>
      <c r="C8" s="196"/>
      <c r="E8" s="127">
        <v>2</v>
      </c>
      <c r="F8" s="128">
        <v>2</v>
      </c>
      <c r="G8" s="117"/>
      <c r="H8" s="129"/>
      <c r="I8" s="130"/>
      <c r="J8" s="131"/>
      <c r="K8" s="131"/>
      <c r="L8" s="132">
        <f t="shared" si="1"/>
        <v>0</v>
      </c>
      <c r="M8" s="133" t="str">
        <f t="shared" ref="M8:M36" si="4">IF(L8=0,"NÃO APLICÁVEL","FUNDAMENTAR ALTERAÇÕES*")</f>
        <v>NÃO APLICÁVEL</v>
      </c>
      <c r="N8" s="141"/>
      <c r="O8" s="37"/>
      <c r="P8" s="142"/>
      <c r="Q8" s="37"/>
      <c r="R8" s="142"/>
      <c r="S8" s="137"/>
      <c r="T8" s="138"/>
      <c r="U8" s="40">
        <f t="shared" ref="U8:U36" si="5">IF(T8="Lisboa",1,IF(T8="Algarve",1,0))</f>
        <v>0</v>
      </c>
      <c r="V8" s="139">
        <v>102</v>
      </c>
      <c r="W8" s="171" t="s">
        <v>10</v>
      </c>
      <c r="X8" s="171"/>
      <c r="Y8" s="171"/>
      <c r="Z8" s="171"/>
      <c r="AA8" s="13">
        <f t="shared" ref="AA8:AA16" si="6">SUMIF($N$7:$N$37,W8,$K$7:$K$37)</f>
        <v>0</v>
      </c>
      <c r="AB8" s="14" t="e">
        <f t="shared" si="2"/>
        <v>#DIV/0!</v>
      </c>
      <c r="AC8" s="7"/>
      <c r="AD8" s="7"/>
      <c r="AE8" s="7"/>
      <c r="AF8" s="13">
        <f>AA8</f>
        <v>0</v>
      </c>
      <c r="AG8" s="14" t="e">
        <f t="shared" ref="AG8:AG19" si="7">AF8/$AF$20</f>
        <v>#DIV/0!</v>
      </c>
      <c r="AH8" s="140"/>
      <c r="AI8" s="13">
        <f t="shared" ref="AI8:AI19" si="8">AA8-AF8</f>
        <v>0</v>
      </c>
      <c r="AJ8" s="32"/>
      <c r="AK8" s="143" t="s">
        <v>47</v>
      </c>
      <c r="AL8" s="12" t="e">
        <f t="shared" ref="AL8:AV8" si="9">IF($AL$3="Sim",AL12*0.33,0)*($AW$10/$AW$12)</f>
        <v>#DIV/0!</v>
      </c>
      <c r="AM8" s="12" t="e">
        <f t="shared" si="9"/>
        <v>#DIV/0!</v>
      </c>
      <c r="AN8" s="12" t="e">
        <f t="shared" si="9"/>
        <v>#DIV/0!</v>
      </c>
      <c r="AO8" s="12" t="e">
        <f t="shared" si="9"/>
        <v>#DIV/0!</v>
      </c>
      <c r="AP8" s="12" t="e">
        <f t="shared" si="9"/>
        <v>#DIV/0!</v>
      </c>
      <c r="AQ8" s="12" t="e">
        <f t="shared" si="9"/>
        <v>#DIV/0!</v>
      </c>
      <c r="AR8" s="12" t="e">
        <f t="shared" si="9"/>
        <v>#DIV/0!</v>
      </c>
      <c r="AS8" s="12" t="e">
        <f t="shared" si="9"/>
        <v>#DIV/0!</v>
      </c>
      <c r="AT8" s="12" t="e">
        <f t="shared" si="9"/>
        <v>#DIV/0!</v>
      </c>
      <c r="AU8" s="12" t="e">
        <f t="shared" si="9"/>
        <v>#DIV/0!</v>
      </c>
      <c r="AV8" s="12" t="e">
        <f t="shared" si="9"/>
        <v>#DIV/0!</v>
      </c>
      <c r="AW8" s="125" t="e">
        <f t="shared" ref="AW8:AW12" si="10">SUM(AL8:AV8)</f>
        <v>#DIV/0!</v>
      </c>
      <c r="AX8" s="126" t="e">
        <f>AW8/$AW$10</f>
        <v>#DIV/0!</v>
      </c>
    </row>
    <row r="9" spans="2:50" ht="15" customHeight="1" x14ac:dyDescent="0.35">
      <c r="B9" s="168"/>
      <c r="C9" s="167"/>
      <c r="E9" s="127">
        <v>3</v>
      </c>
      <c r="F9" s="128">
        <v>3</v>
      </c>
      <c r="G9" s="117"/>
      <c r="H9" s="129"/>
      <c r="I9" s="130"/>
      <c r="J9" s="131"/>
      <c r="K9" s="131"/>
      <c r="L9" s="132">
        <f t="shared" si="1"/>
        <v>0</v>
      </c>
      <c r="M9" s="133" t="str">
        <f t="shared" si="4"/>
        <v>NÃO APLICÁVEL</v>
      </c>
      <c r="N9" s="141"/>
      <c r="O9" s="37"/>
      <c r="P9" s="142"/>
      <c r="Q9" s="37"/>
      <c r="R9" s="142"/>
      <c r="S9" s="137"/>
      <c r="T9" s="138"/>
      <c r="U9" s="40">
        <f t="shared" si="5"/>
        <v>0</v>
      </c>
      <c r="V9" s="139">
        <v>103</v>
      </c>
      <c r="W9" s="171" t="s">
        <v>11</v>
      </c>
      <c r="X9" s="171"/>
      <c r="Y9" s="171"/>
      <c r="Z9" s="171"/>
      <c r="AA9" s="13">
        <f t="shared" si="6"/>
        <v>0</v>
      </c>
      <c r="AB9" s="14" t="e">
        <f t="shared" si="2"/>
        <v>#DIV/0!</v>
      </c>
      <c r="AC9" s="7"/>
      <c r="AD9" s="7"/>
      <c r="AE9" s="7"/>
      <c r="AF9" s="13">
        <f>AA9</f>
        <v>0</v>
      </c>
      <c r="AG9" s="14" t="e">
        <f t="shared" si="7"/>
        <v>#DIV/0!</v>
      </c>
      <c r="AH9" s="140"/>
      <c r="AI9" s="13">
        <f t="shared" si="8"/>
        <v>0</v>
      </c>
      <c r="AJ9" s="32"/>
      <c r="AK9" s="144" t="s">
        <v>117</v>
      </c>
      <c r="AL9" s="12" t="e">
        <f t="shared" ref="AL9:AV9" si="11">IF($AL$3="Sim",AL12*0.1005,AL12*0.15)*($AW$10/$AW$12)</f>
        <v>#DIV/0!</v>
      </c>
      <c r="AM9" s="12" t="e">
        <f t="shared" si="11"/>
        <v>#DIV/0!</v>
      </c>
      <c r="AN9" s="12" t="e">
        <f t="shared" si="11"/>
        <v>#DIV/0!</v>
      </c>
      <c r="AO9" s="12" t="e">
        <f t="shared" si="11"/>
        <v>#DIV/0!</v>
      </c>
      <c r="AP9" s="12" t="e">
        <f t="shared" si="11"/>
        <v>#DIV/0!</v>
      </c>
      <c r="AQ9" s="12" t="e">
        <f t="shared" si="11"/>
        <v>#DIV/0!</v>
      </c>
      <c r="AR9" s="12" t="e">
        <f t="shared" si="11"/>
        <v>#DIV/0!</v>
      </c>
      <c r="AS9" s="12" t="e">
        <f t="shared" si="11"/>
        <v>#DIV/0!</v>
      </c>
      <c r="AT9" s="12" t="e">
        <f t="shared" si="11"/>
        <v>#DIV/0!</v>
      </c>
      <c r="AU9" s="12" t="e">
        <f t="shared" si="11"/>
        <v>#DIV/0!</v>
      </c>
      <c r="AV9" s="12" t="e">
        <f t="shared" si="11"/>
        <v>#DIV/0!</v>
      </c>
      <c r="AW9" s="125" t="e">
        <f t="shared" si="10"/>
        <v>#DIV/0!</v>
      </c>
      <c r="AX9" s="126" t="e">
        <f>AW9/$AW$10</f>
        <v>#DIV/0!</v>
      </c>
    </row>
    <row r="10" spans="2:50" ht="15" customHeight="1" x14ac:dyDescent="0.35">
      <c r="B10" s="169"/>
      <c r="C10" s="170"/>
      <c r="E10" s="127">
        <v>4</v>
      </c>
      <c r="F10" s="128">
        <v>4</v>
      </c>
      <c r="G10" s="117"/>
      <c r="H10" s="129"/>
      <c r="I10" s="130"/>
      <c r="J10" s="131"/>
      <c r="K10" s="131"/>
      <c r="L10" s="132">
        <f t="shared" si="1"/>
        <v>0</v>
      </c>
      <c r="M10" s="133" t="str">
        <f t="shared" si="4"/>
        <v>NÃO APLICÁVEL</v>
      </c>
      <c r="N10" s="141"/>
      <c r="O10" s="37"/>
      <c r="P10" s="142"/>
      <c r="Q10" s="37"/>
      <c r="R10" s="142"/>
      <c r="S10" s="137"/>
      <c r="T10" s="138"/>
      <c r="U10" s="40">
        <f t="shared" si="5"/>
        <v>0</v>
      </c>
      <c r="V10" s="139">
        <v>104</v>
      </c>
      <c r="W10" s="171" t="s">
        <v>17</v>
      </c>
      <c r="X10" s="171"/>
      <c r="Y10" s="171"/>
      <c r="Z10" s="171"/>
      <c r="AA10" s="13">
        <f t="shared" si="6"/>
        <v>0</v>
      </c>
      <c r="AB10" s="14" t="e">
        <f t="shared" si="2"/>
        <v>#DIV/0!</v>
      </c>
      <c r="AC10" s="205">
        <v>0.2</v>
      </c>
      <c r="AD10" s="7"/>
      <c r="AE10" s="206" t="e">
        <f>IF((AB10+AB11)=0,0,AC10*(AF20))</f>
        <v>#DIV/0!</v>
      </c>
      <c r="AF10" s="13">
        <f>IF(AA10=0,0,IF((AA10+AA11)&gt;AE10,AA10*(AE10/(AA10+AA11)),AA10))</f>
        <v>0</v>
      </c>
      <c r="AG10" s="14" t="e">
        <f t="shared" si="7"/>
        <v>#DIV/0!</v>
      </c>
      <c r="AH10" s="140"/>
      <c r="AI10" s="13">
        <f t="shared" si="8"/>
        <v>0</v>
      </c>
      <c r="AJ10" s="32"/>
      <c r="AK10" s="145" t="s">
        <v>48</v>
      </c>
      <c r="AL10" s="125" t="e">
        <f t="shared" ref="AL10:AV10" si="12">AL7+AL6</f>
        <v>#DIV/0!</v>
      </c>
      <c r="AM10" s="125" t="e">
        <f t="shared" si="12"/>
        <v>#DIV/0!</v>
      </c>
      <c r="AN10" s="125" t="e">
        <f t="shared" si="12"/>
        <v>#DIV/0!</v>
      </c>
      <c r="AO10" s="125" t="e">
        <f t="shared" si="12"/>
        <v>#DIV/0!</v>
      </c>
      <c r="AP10" s="125" t="e">
        <f t="shared" si="12"/>
        <v>#DIV/0!</v>
      </c>
      <c r="AQ10" s="125" t="e">
        <f t="shared" si="12"/>
        <v>#DIV/0!</v>
      </c>
      <c r="AR10" s="125" t="e">
        <f t="shared" si="12"/>
        <v>#DIV/0!</v>
      </c>
      <c r="AS10" s="125" t="e">
        <f t="shared" si="12"/>
        <v>#DIV/0!</v>
      </c>
      <c r="AT10" s="125" t="e">
        <f t="shared" si="12"/>
        <v>#DIV/0!</v>
      </c>
      <c r="AU10" s="125" t="e">
        <f t="shared" si="12"/>
        <v>#DIV/0!</v>
      </c>
      <c r="AV10" s="125" t="e">
        <f t="shared" si="12"/>
        <v>#DIV/0!</v>
      </c>
      <c r="AW10" s="125">
        <f>AF20</f>
        <v>0</v>
      </c>
      <c r="AX10" s="126">
        <v>1</v>
      </c>
    </row>
    <row r="11" spans="2:50" x14ac:dyDescent="0.35">
      <c r="B11" s="178" t="s">
        <v>51</v>
      </c>
      <c r="C11" s="179"/>
      <c r="E11" s="127">
        <v>5</v>
      </c>
      <c r="F11" s="128">
        <v>5</v>
      </c>
      <c r="G11" s="117"/>
      <c r="H11" s="129"/>
      <c r="I11" s="130"/>
      <c r="J11" s="131"/>
      <c r="K11" s="131"/>
      <c r="L11" s="132">
        <f t="shared" si="1"/>
        <v>0</v>
      </c>
      <c r="M11" s="133" t="str">
        <f t="shared" si="4"/>
        <v>NÃO APLICÁVEL</v>
      </c>
      <c r="N11" s="141"/>
      <c r="O11" s="37"/>
      <c r="P11" s="142"/>
      <c r="Q11" s="37"/>
      <c r="R11" s="142"/>
      <c r="S11" s="137"/>
      <c r="T11" s="138"/>
      <c r="U11" s="40">
        <f t="shared" si="5"/>
        <v>0</v>
      </c>
      <c r="V11" s="139">
        <v>105</v>
      </c>
      <c r="W11" s="171" t="s">
        <v>19</v>
      </c>
      <c r="X11" s="171"/>
      <c r="Y11" s="171"/>
      <c r="Z11" s="171"/>
      <c r="AA11" s="13">
        <f t="shared" si="6"/>
        <v>0</v>
      </c>
      <c r="AB11" s="14" t="e">
        <f t="shared" si="2"/>
        <v>#DIV/0!</v>
      </c>
      <c r="AC11" s="205"/>
      <c r="AD11" s="7"/>
      <c r="AE11" s="206"/>
      <c r="AF11" s="13">
        <f>IF(AA11=0,0,IF((AA10+AA11)&gt;AE10,AA11*(AE10/(AA10+AA11)),AA11))</f>
        <v>0</v>
      </c>
      <c r="AG11" s="14" t="e">
        <f t="shared" si="7"/>
        <v>#DIV/0!</v>
      </c>
      <c r="AH11" s="140"/>
      <c r="AI11" s="13">
        <f t="shared" si="8"/>
        <v>0</v>
      </c>
      <c r="AJ11" s="32"/>
      <c r="AK11" s="145" t="s">
        <v>49</v>
      </c>
      <c r="AL11" s="125">
        <v>0</v>
      </c>
      <c r="AM11" s="125">
        <v>0</v>
      </c>
      <c r="AN11" s="125"/>
      <c r="AO11" s="125"/>
      <c r="AP11" s="125"/>
      <c r="AQ11" s="125"/>
      <c r="AR11" s="125"/>
      <c r="AS11" s="125">
        <v>0</v>
      </c>
      <c r="AT11" s="125">
        <v>0</v>
      </c>
      <c r="AU11" s="125">
        <v>0</v>
      </c>
      <c r="AV11" s="125">
        <v>0</v>
      </c>
      <c r="AW11" s="125">
        <f t="shared" si="10"/>
        <v>0</v>
      </c>
      <c r="AX11" s="126"/>
    </row>
    <row r="12" spans="2:50" x14ac:dyDescent="0.35">
      <c r="B12" s="180"/>
      <c r="C12" s="181"/>
      <c r="E12" s="127">
        <v>6</v>
      </c>
      <c r="F12" s="128">
        <v>6</v>
      </c>
      <c r="G12" s="117"/>
      <c r="H12" s="129"/>
      <c r="I12" s="130"/>
      <c r="J12" s="131"/>
      <c r="K12" s="131"/>
      <c r="L12" s="132">
        <f t="shared" si="1"/>
        <v>0</v>
      </c>
      <c r="M12" s="133" t="str">
        <f t="shared" si="4"/>
        <v>NÃO APLICÁVEL</v>
      </c>
      <c r="N12" s="141"/>
      <c r="O12" s="37"/>
      <c r="P12" s="142"/>
      <c r="Q12" s="37"/>
      <c r="R12" s="142"/>
      <c r="S12" s="137"/>
      <c r="T12" s="138"/>
      <c r="U12" s="40">
        <f t="shared" si="5"/>
        <v>0</v>
      </c>
      <c r="V12" s="139">
        <v>106</v>
      </c>
      <c r="W12" s="171" t="s">
        <v>21</v>
      </c>
      <c r="X12" s="171"/>
      <c r="Y12" s="171"/>
      <c r="Z12" s="171"/>
      <c r="AA12" s="13">
        <f t="shared" si="6"/>
        <v>0</v>
      </c>
      <c r="AB12" s="14" t="e">
        <f t="shared" si="2"/>
        <v>#DIV/0!</v>
      </c>
      <c r="AC12" s="7"/>
      <c r="AD12" s="7"/>
      <c r="AE12" s="7"/>
      <c r="AF12" s="13">
        <f>AA12</f>
        <v>0</v>
      </c>
      <c r="AG12" s="14" t="e">
        <f t="shared" si="7"/>
        <v>#DIV/0!</v>
      </c>
      <c r="AH12" s="140"/>
      <c r="AI12" s="13">
        <f t="shared" si="8"/>
        <v>0</v>
      </c>
      <c r="AJ12" s="32"/>
      <c r="AK12" s="145" t="s">
        <v>50</v>
      </c>
      <c r="AL12" s="125">
        <f t="shared" ref="AL12:AV12" si="13">SUMIF($I$7:$I$37,AL5,$K$7:$K$37)</f>
        <v>0</v>
      </c>
      <c r="AM12" s="125">
        <f t="shared" si="13"/>
        <v>0</v>
      </c>
      <c r="AN12" s="125">
        <f t="shared" si="13"/>
        <v>0</v>
      </c>
      <c r="AO12" s="125">
        <f t="shared" si="13"/>
        <v>0</v>
      </c>
      <c r="AP12" s="125">
        <f t="shared" si="13"/>
        <v>0</v>
      </c>
      <c r="AQ12" s="125">
        <f t="shared" si="13"/>
        <v>0</v>
      </c>
      <c r="AR12" s="125">
        <f t="shared" si="13"/>
        <v>0</v>
      </c>
      <c r="AS12" s="125">
        <f t="shared" si="13"/>
        <v>0</v>
      </c>
      <c r="AT12" s="125">
        <f t="shared" si="13"/>
        <v>0</v>
      </c>
      <c r="AU12" s="125">
        <f t="shared" si="13"/>
        <v>0</v>
      </c>
      <c r="AV12" s="125">
        <f t="shared" si="13"/>
        <v>0</v>
      </c>
      <c r="AW12" s="125">
        <f t="shared" si="10"/>
        <v>0</v>
      </c>
      <c r="AX12" s="126"/>
    </row>
    <row r="13" spans="2:50" ht="15" customHeight="1" x14ac:dyDescent="0.35">
      <c r="B13" s="41" t="s">
        <v>25</v>
      </c>
      <c r="C13" s="42">
        <f>AA14-AF14</f>
        <v>0</v>
      </c>
      <c r="E13" s="127">
        <v>7</v>
      </c>
      <c r="F13" s="128">
        <v>7</v>
      </c>
      <c r="G13" s="117"/>
      <c r="H13" s="129"/>
      <c r="I13" s="130"/>
      <c r="J13" s="131"/>
      <c r="K13" s="131"/>
      <c r="L13" s="132">
        <f t="shared" si="1"/>
        <v>0</v>
      </c>
      <c r="M13" s="133" t="str">
        <f t="shared" si="4"/>
        <v>NÃO APLICÁVEL</v>
      </c>
      <c r="N13" s="141"/>
      <c r="O13" s="37"/>
      <c r="P13" s="142"/>
      <c r="Q13" s="37"/>
      <c r="R13" s="142"/>
      <c r="S13" s="137"/>
      <c r="T13" s="138"/>
      <c r="U13" s="40">
        <f t="shared" si="5"/>
        <v>0</v>
      </c>
      <c r="V13" s="139">
        <v>107</v>
      </c>
      <c r="W13" s="171" t="s">
        <v>23</v>
      </c>
      <c r="X13" s="171"/>
      <c r="Y13" s="171"/>
      <c r="Z13" s="171"/>
      <c r="AA13" s="13">
        <f t="shared" si="6"/>
        <v>0</v>
      </c>
      <c r="AB13" s="14" t="e">
        <f t="shared" si="2"/>
        <v>#DIV/0!</v>
      </c>
      <c r="AC13" s="7"/>
      <c r="AD13" s="7"/>
      <c r="AE13" s="7"/>
      <c r="AF13" s="13">
        <f>AA13</f>
        <v>0</v>
      </c>
      <c r="AG13" s="14" t="e">
        <f t="shared" si="7"/>
        <v>#DIV/0!</v>
      </c>
      <c r="AH13" s="140"/>
      <c r="AI13" s="13">
        <f t="shared" si="8"/>
        <v>0</v>
      </c>
      <c r="AJ13" s="32"/>
    </row>
    <row r="14" spans="2:50" x14ac:dyDescent="0.35">
      <c r="B14" s="41"/>
      <c r="C14" s="42"/>
      <c r="E14" s="127">
        <v>8</v>
      </c>
      <c r="F14" s="128">
        <v>8</v>
      </c>
      <c r="G14" s="117"/>
      <c r="H14" s="129"/>
      <c r="I14" s="130"/>
      <c r="J14" s="131"/>
      <c r="K14" s="131"/>
      <c r="L14" s="132">
        <f t="shared" si="1"/>
        <v>0</v>
      </c>
      <c r="M14" s="133" t="str">
        <f t="shared" si="4"/>
        <v>NÃO APLICÁVEL</v>
      </c>
      <c r="N14" s="141"/>
      <c r="O14" s="37"/>
      <c r="P14" s="142"/>
      <c r="Q14" s="37"/>
      <c r="R14" s="142"/>
      <c r="S14" s="137"/>
      <c r="T14" s="138"/>
      <c r="U14" s="40">
        <f t="shared" si="5"/>
        <v>0</v>
      </c>
      <c r="V14" s="139">
        <v>108</v>
      </c>
      <c r="W14" s="171" t="s">
        <v>25</v>
      </c>
      <c r="X14" s="171"/>
      <c r="Y14" s="171"/>
      <c r="Z14" s="171"/>
      <c r="AA14" s="13">
        <f t="shared" si="6"/>
        <v>0</v>
      </c>
      <c r="AB14" s="14" t="e">
        <f t="shared" si="2"/>
        <v>#DIV/0!</v>
      </c>
      <c r="AC14" s="9">
        <v>0.1</v>
      </c>
      <c r="AD14" s="13"/>
      <c r="AE14" s="13" t="e">
        <f>IF(AB14=0,0,AC14*(AF20))</f>
        <v>#DIV/0!</v>
      </c>
      <c r="AF14" s="34">
        <f>IF(AA14=0,0,IF(AA14&gt;AE14,AE14,AA14))</f>
        <v>0</v>
      </c>
      <c r="AG14" s="14" t="e">
        <f t="shared" si="7"/>
        <v>#DIV/0!</v>
      </c>
      <c r="AH14" s="140" t="e">
        <f>AF14/(AF20-AF14)</f>
        <v>#DIV/0!</v>
      </c>
      <c r="AI14" s="13">
        <f t="shared" si="8"/>
        <v>0</v>
      </c>
      <c r="AJ14" s="32"/>
    </row>
    <row r="15" spans="2:50" x14ac:dyDescent="0.35">
      <c r="B15" s="149" t="s">
        <v>237</v>
      </c>
      <c r="C15" s="150">
        <f>(AA10+AA11)-(AF10+AF11)</f>
        <v>0</v>
      </c>
      <c r="E15" s="127">
        <v>9</v>
      </c>
      <c r="F15" s="128">
        <v>9</v>
      </c>
      <c r="G15" s="117"/>
      <c r="H15" s="129"/>
      <c r="I15" s="130">
        <f t="shared" ref="I8:I36" si="14">YEAR(H15)</f>
        <v>1900</v>
      </c>
      <c r="J15" s="131"/>
      <c r="K15" s="131"/>
      <c r="L15" s="132">
        <f t="shared" si="1"/>
        <v>0</v>
      </c>
      <c r="M15" s="133" t="str">
        <f t="shared" si="4"/>
        <v>NÃO APLICÁVEL</v>
      </c>
      <c r="N15" s="141"/>
      <c r="O15" s="37"/>
      <c r="P15" s="142"/>
      <c r="Q15" s="37"/>
      <c r="R15" s="142"/>
      <c r="S15" s="137"/>
      <c r="T15" s="138"/>
      <c r="U15" s="40">
        <f t="shared" si="5"/>
        <v>0</v>
      </c>
      <c r="V15" s="139">
        <v>109</v>
      </c>
      <c r="W15" s="171" t="s">
        <v>27</v>
      </c>
      <c r="X15" s="171"/>
      <c r="Y15" s="171"/>
      <c r="Z15" s="171"/>
      <c r="AA15" s="13">
        <f t="shared" si="6"/>
        <v>0</v>
      </c>
      <c r="AB15" s="14" t="e">
        <f t="shared" si="2"/>
        <v>#DIV/0!</v>
      </c>
      <c r="AC15" s="9">
        <v>0.2</v>
      </c>
      <c r="AD15" s="13"/>
      <c r="AE15" s="13" t="e">
        <f>IF(AB15=0,0,AC15*(AF20))</f>
        <v>#DIV/0!</v>
      </c>
      <c r="AF15" s="34">
        <f>IF(AA15=0,0,IF(AA15&gt;AE15,AE15,AA15))</f>
        <v>0</v>
      </c>
      <c r="AG15" s="14" t="e">
        <f t="shared" si="7"/>
        <v>#DIV/0!</v>
      </c>
      <c r="AH15" s="140" t="e">
        <f>AF15/(AF20-AF15)</f>
        <v>#DIV/0!</v>
      </c>
      <c r="AI15" s="13">
        <f t="shared" si="8"/>
        <v>0</v>
      </c>
      <c r="AJ15" s="32"/>
    </row>
    <row r="16" spans="2:50" ht="15" customHeight="1" x14ac:dyDescent="0.35">
      <c r="B16" s="41"/>
      <c r="C16" s="42"/>
      <c r="D16" s="16"/>
      <c r="E16" s="127">
        <v>10</v>
      </c>
      <c r="F16" s="128">
        <v>10</v>
      </c>
      <c r="G16" s="117"/>
      <c r="H16" s="129"/>
      <c r="I16" s="130">
        <f t="shared" si="14"/>
        <v>1900</v>
      </c>
      <c r="J16" s="131"/>
      <c r="K16" s="131"/>
      <c r="L16" s="132">
        <f t="shared" si="1"/>
        <v>0</v>
      </c>
      <c r="M16" s="133" t="str">
        <f t="shared" si="4"/>
        <v>NÃO APLICÁVEL</v>
      </c>
      <c r="N16" s="141"/>
      <c r="O16" s="37"/>
      <c r="P16" s="142"/>
      <c r="Q16" s="37"/>
      <c r="R16" s="142"/>
      <c r="S16" s="137"/>
      <c r="T16" s="138"/>
      <c r="U16" s="40">
        <f t="shared" si="5"/>
        <v>0</v>
      </c>
      <c r="V16" s="139">
        <v>110</v>
      </c>
      <c r="W16" s="172" t="s">
        <v>110</v>
      </c>
      <c r="X16" s="173"/>
      <c r="Y16" s="173"/>
      <c r="Z16" s="174"/>
      <c r="AA16" s="13">
        <f t="shared" si="6"/>
        <v>0</v>
      </c>
      <c r="AB16" s="14" t="e">
        <f t="shared" si="2"/>
        <v>#DIV/0!</v>
      </c>
      <c r="AC16" s="9">
        <v>0</v>
      </c>
      <c r="AD16" s="13"/>
      <c r="AE16" s="13" t="e">
        <f>IF(AB16=0,0,AC16*(AF20-AF16))</f>
        <v>#DIV/0!</v>
      </c>
      <c r="AF16" s="34">
        <f>IF(AA16=0,0,IF(AA16&gt;AE16,AE16,AA16))</f>
        <v>0</v>
      </c>
      <c r="AG16" s="14" t="e">
        <f t="shared" si="7"/>
        <v>#DIV/0!</v>
      </c>
      <c r="AH16" s="140" t="e">
        <f>AF16/(AF20-AF16)</f>
        <v>#DIV/0!</v>
      </c>
      <c r="AI16" s="13">
        <f t="shared" si="8"/>
        <v>0</v>
      </c>
      <c r="AJ16" s="32"/>
    </row>
    <row r="17" spans="2:36" x14ac:dyDescent="0.35">
      <c r="B17" s="41" t="s">
        <v>52</v>
      </c>
      <c r="C17" s="146">
        <f>AA15-AF15</f>
        <v>0</v>
      </c>
      <c r="D17" s="16"/>
      <c r="E17" s="127">
        <v>11</v>
      </c>
      <c r="F17" s="128">
        <v>11</v>
      </c>
      <c r="G17" s="117"/>
      <c r="H17" s="129"/>
      <c r="I17" s="130">
        <f t="shared" si="14"/>
        <v>1900</v>
      </c>
      <c r="J17" s="131"/>
      <c r="K17" s="131"/>
      <c r="L17" s="132">
        <f t="shared" si="1"/>
        <v>0</v>
      </c>
      <c r="M17" s="133" t="str">
        <f t="shared" si="4"/>
        <v>NÃO APLICÁVEL</v>
      </c>
      <c r="N17" s="141"/>
      <c r="O17" s="37"/>
      <c r="P17" s="142"/>
      <c r="Q17" s="37"/>
      <c r="R17" s="142"/>
      <c r="S17" s="137"/>
      <c r="T17" s="138"/>
      <c r="U17" s="40">
        <f t="shared" si="5"/>
        <v>0</v>
      </c>
      <c r="V17" s="139">
        <v>111</v>
      </c>
      <c r="W17" s="171" t="s">
        <v>29</v>
      </c>
      <c r="X17" s="171"/>
      <c r="Y17" s="171"/>
      <c r="Z17" s="171"/>
      <c r="AA17" s="13">
        <f>SUMIF($N$7:$N$37,W17,$K$7:$K$37)</f>
        <v>0</v>
      </c>
      <c r="AB17" s="14" t="e">
        <f t="shared" si="2"/>
        <v>#DIV/0!</v>
      </c>
      <c r="AC17" s="119"/>
      <c r="AD17" s="7"/>
      <c r="AE17" s="13"/>
      <c r="AF17" s="13"/>
      <c r="AG17" s="14" t="e">
        <f t="shared" si="7"/>
        <v>#DIV/0!</v>
      </c>
      <c r="AH17" s="140"/>
      <c r="AI17" s="13">
        <f t="shared" si="8"/>
        <v>0</v>
      </c>
      <c r="AJ17" s="32"/>
    </row>
    <row r="18" spans="2:36" x14ac:dyDescent="0.35">
      <c r="B18" s="41"/>
      <c r="C18" s="42"/>
      <c r="D18" s="16"/>
      <c r="E18" s="127">
        <v>12</v>
      </c>
      <c r="F18" s="128">
        <v>12</v>
      </c>
      <c r="G18" s="117"/>
      <c r="H18" s="129"/>
      <c r="I18" s="130">
        <f t="shared" si="14"/>
        <v>1900</v>
      </c>
      <c r="J18" s="131"/>
      <c r="K18" s="131"/>
      <c r="L18" s="132">
        <f t="shared" si="1"/>
        <v>0</v>
      </c>
      <c r="M18" s="133" t="str">
        <f t="shared" si="4"/>
        <v>NÃO APLICÁVEL</v>
      </c>
      <c r="N18" s="141"/>
      <c r="O18" s="37"/>
      <c r="P18" s="142"/>
      <c r="Q18" s="37"/>
      <c r="R18" s="142"/>
      <c r="S18" s="137"/>
      <c r="T18" s="138"/>
      <c r="U18" s="40">
        <f t="shared" si="5"/>
        <v>0</v>
      </c>
      <c r="V18" s="139">
        <v>112</v>
      </c>
      <c r="W18" s="117" t="s">
        <v>30</v>
      </c>
      <c r="X18" s="117"/>
      <c r="Y18" s="117"/>
      <c r="Z18" s="117"/>
      <c r="AA18" s="13">
        <f>SUMIF($N$7:$N$37,W18,$K$7:$K$37)</f>
        <v>0</v>
      </c>
      <c r="AB18" s="14" t="e">
        <f t="shared" si="2"/>
        <v>#DIV/0!</v>
      </c>
      <c r="AC18" s="7"/>
      <c r="AD18" s="7"/>
      <c r="AE18" s="7"/>
      <c r="AF18" s="13"/>
      <c r="AG18" s="14" t="e">
        <f t="shared" si="7"/>
        <v>#DIV/0!</v>
      </c>
      <c r="AH18" s="140"/>
      <c r="AI18" s="13">
        <f t="shared" si="8"/>
        <v>0</v>
      </c>
      <c r="AJ18" s="32"/>
    </row>
    <row r="19" spans="2:36" x14ac:dyDescent="0.35">
      <c r="B19" s="41" t="s">
        <v>110</v>
      </c>
      <c r="C19" s="42">
        <f>AA16-AF16</f>
        <v>0</v>
      </c>
      <c r="D19" s="16"/>
      <c r="E19" s="127">
        <v>13</v>
      </c>
      <c r="F19" s="128">
        <v>13</v>
      </c>
      <c r="G19" s="117"/>
      <c r="H19" s="129"/>
      <c r="I19" s="130">
        <f t="shared" si="14"/>
        <v>1900</v>
      </c>
      <c r="J19" s="131"/>
      <c r="K19" s="131"/>
      <c r="L19" s="132">
        <f t="shared" si="1"/>
        <v>0</v>
      </c>
      <c r="M19" s="133" t="str">
        <f t="shared" si="4"/>
        <v>NÃO APLICÁVEL</v>
      </c>
      <c r="N19" s="141"/>
      <c r="O19" s="37"/>
      <c r="P19" s="142"/>
      <c r="Q19" s="37"/>
      <c r="R19" s="142"/>
      <c r="S19" s="137"/>
      <c r="T19" s="138"/>
      <c r="U19" s="40">
        <f t="shared" si="5"/>
        <v>0</v>
      </c>
      <c r="V19" s="139">
        <v>199</v>
      </c>
      <c r="W19" s="172" t="s">
        <v>32</v>
      </c>
      <c r="X19" s="173"/>
      <c r="Y19" s="173"/>
      <c r="Z19" s="174"/>
      <c r="AA19" s="13">
        <f>SUMIF($N$7:$N$37,W19,$K$7:$K$37)</f>
        <v>0</v>
      </c>
      <c r="AB19" s="14" t="e">
        <f t="shared" si="2"/>
        <v>#DIV/0!</v>
      </c>
      <c r="AC19" s="8"/>
      <c r="AD19" s="8"/>
      <c r="AE19" s="8"/>
      <c r="AF19" s="13">
        <v>0</v>
      </c>
      <c r="AG19" s="14" t="e">
        <f t="shared" si="7"/>
        <v>#DIV/0!</v>
      </c>
      <c r="AH19" s="140"/>
      <c r="AI19" s="13">
        <f t="shared" si="8"/>
        <v>0</v>
      </c>
      <c r="AJ19" s="32"/>
    </row>
    <row r="20" spans="2:36" x14ac:dyDescent="0.35">
      <c r="B20" s="43"/>
      <c r="C20" s="44"/>
      <c r="D20" s="16"/>
      <c r="E20" s="127">
        <v>14</v>
      </c>
      <c r="F20" s="128">
        <v>14</v>
      </c>
      <c r="G20" s="117"/>
      <c r="H20" s="129"/>
      <c r="I20" s="130">
        <f t="shared" si="14"/>
        <v>1900</v>
      </c>
      <c r="J20" s="131"/>
      <c r="K20" s="131"/>
      <c r="L20" s="132">
        <f t="shared" si="1"/>
        <v>0</v>
      </c>
      <c r="M20" s="133" t="str">
        <f t="shared" si="4"/>
        <v>NÃO APLICÁVEL</v>
      </c>
      <c r="N20" s="141"/>
      <c r="O20" s="37"/>
      <c r="P20" s="142"/>
      <c r="Q20" s="37"/>
      <c r="R20" s="142"/>
      <c r="S20" s="137"/>
      <c r="T20" s="138"/>
      <c r="U20" s="40">
        <f t="shared" si="5"/>
        <v>0</v>
      </c>
      <c r="V20" s="175" t="s">
        <v>41</v>
      </c>
      <c r="W20" s="176"/>
      <c r="X20" s="176"/>
      <c r="Y20" s="176"/>
      <c r="Z20" s="177"/>
      <c r="AA20" s="10">
        <f>SUM(AA7:AA19)</f>
        <v>0</v>
      </c>
      <c r="AB20" s="11">
        <v>0.99999999999999978</v>
      </c>
      <c r="AC20" s="11"/>
      <c r="AD20" s="11"/>
      <c r="AE20" s="11"/>
      <c r="AF20" s="10">
        <f>SUM(AF7:AF19)</f>
        <v>0</v>
      </c>
      <c r="AG20" s="11">
        <v>0.99999999999999989</v>
      </c>
      <c r="AH20" s="10"/>
      <c r="AI20" s="10">
        <f>SUM(AI7:AI19)</f>
        <v>0</v>
      </c>
    </row>
    <row r="21" spans="2:36" ht="15" customHeight="1" x14ac:dyDescent="0.35">
      <c r="B21" s="195" t="s">
        <v>240</v>
      </c>
      <c r="C21" s="196"/>
      <c r="E21" s="127">
        <v>15</v>
      </c>
      <c r="F21" s="128">
        <v>15</v>
      </c>
      <c r="G21" s="117"/>
      <c r="H21" s="129"/>
      <c r="I21" s="130">
        <f t="shared" si="14"/>
        <v>1900</v>
      </c>
      <c r="J21" s="131"/>
      <c r="K21" s="131"/>
      <c r="L21" s="132">
        <f t="shared" si="1"/>
        <v>0</v>
      </c>
      <c r="M21" s="133" t="str">
        <f t="shared" si="4"/>
        <v>NÃO APLICÁVEL</v>
      </c>
      <c r="N21" s="141"/>
      <c r="O21" s="37"/>
      <c r="P21" s="142"/>
      <c r="Q21" s="37"/>
      <c r="R21" s="142"/>
      <c r="S21" s="137"/>
      <c r="T21" s="138"/>
      <c r="U21" s="40">
        <f t="shared" si="5"/>
        <v>0</v>
      </c>
    </row>
    <row r="22" spans="2:36" x14ac:dyDescent="0.35">
      <c r="B22" s="168"/>
      <c r="C22" s="167"/>
      <c r="E22" s="127">
        <v>16</v>
      </c>
      <c r="F22" s="128">
        <v>16</v>
      </c>
      <c r="G22" s="117"/>
      <c r="H22" s="129"/>
      <c r="I22" s="130">
        <f t="shared" si="14"/>
        <v>1900</v>
      </c>
      <c r="J22" s="131"/>
      <c r="K22" s="131"/>
      <c r="L22" s="132">
        <f t="shared" si="1"/>
        <v>0</v>
      </c>
      <c r="M22" s="133" t="str">
        <f t="shared" si="4"/>
        <v>NÃO APLICÁVEL</v>
      </c>
      <c r="N22" s="141"/>
      <c r="O22" s="37"/>
      <c r="P22" s="142"/>
      <c r="Q22" s="37"/>
      <c r="R22" s="142"/>
      <c r="S22" s="137"/>
      <c r="T22" s="138"/>
      <c r="U22" s="40">
        <f t="shared" si="5"/>
        <v>0</v>
      </c>
    </row>
    <row r="23" spans="2:36" x14ac:dyDescent="0.35">
      <c r="B23" s="169"/>
      <c r="C23" s="170"/>
      <c r="E23" s="127">
        <v>17</v>
      </c>
      <c r="F23" s="128">
        <v>17</v>
      </c>
      <c r="G23" s="117"/>
      <c r="H23" s="129"/>
      <c r="I23" s="130">
        <f t="shared" si="14"/>
        <v>1900</v>
      </c>
      <c r="J23" s="131"/>
      <c r="K23" s="131"/>
      <c r="L23" s="132">
        <f t="shared" si="1"/>
        <v>0</v>
      </c>
      <c r="M23" s="133" t="str">
        <f t="shared" si="4"/>
        <v>NÃO APLICÁVEL</v>
      </c>
      <c r="N23" s="141"/>
      <c r="O23" s="37"/>
      <c r="P23" s="142"/>
      <c r="Q23" s="37"/>
      <c r="R23" s="142"/>
      <c r="S23" s="137"/>
      <c r="T23" s="138"/>
      <c r="U23" s="40">
        <f t="shared" si="5"/>
        <v>0</v>
      </c>
    </row>
    <row r="24" spans="2:36" x14ac:dyDescent="0.35">
      <c r="B24" s="166" t="s">
        <v>162</v>
      </c>
      <c r="C24" s="167"/>
      <c r="E24" s="127">
        <v>18</v>
      </c>
      <c r="F24" s="128">
        <v>18</v>
      </c>
      <c r="G24" s="117"/>
      <c r="H24" s="129"/>
      <c r="I24" s="130">
        <f t="shared" si="14"/>
        <v>1900</v>
      </c>
      <c r="J24" s="131"/>
      <c r="K24" s="131"/>
      <c r="L24" s="132">
        <f t="shared" si="1"/>
        <v>0</v>
      </c>
      <c r="M24" s="133" t="str">
        <f t="shared" si="4"/>
        <v>NÃO APLICÁVEL</v>
      </c>
      <c r="N24" s="141"/>
      <c r="O24" s="37"/>
      <c r="P24" s="142"/>
      <c r="Q24" s="37"/>
      <c r="R24" s="142"/>
      <c r="S24" s="137"/>
      <c r="T24" s="138"/>
      <c r="U24" s="40">
        <f t="shared" si="5"/>
        <v>0</v>
      </c>
    </row>
    <row r="25" spans="2:36" x14ac:dyDescent="0.35">
      <c r="B25" s="168"/>
      <c r="C25" s="167"/>
      <c r="E25" s="127">
        <v>19</v>
      </c>
      <c r="F25" s="128">
        <v>19</v>
      </c>
      <c r="G25" s="117"/>
      <c r="H25" s="129"/>
      <c r="I25" s="130">
        <f t="shared" si="14"/>
        <v>1900</v>
      </c>
      <c r="J25" s="131"/>
      <c r="K25" s="131"/>
      <c r="L25" s="132">
        <f t="shared" si="1"/>
        <v>0</v>
      </c>
      <c r="M25" s="133" t="str">
        <f t="shared" si="4"/>
        <v>NÃO APLICÁVEL</v>
      </c>
      <c r="N25" s="141"/>
      <c r="O25" s="37"/>
      <c r="P25" s="142"/>
      <c r="Q25" s="37"/>
      <c r="R25" s="142"/>
      <c r="S25" s="137"/>
      <c r="T25" s="138"/>
      <c r="U25" s="40">
        <f t="shared" si="5"/>
        <v>0</v>
      </c>
    </row>
    <row r="26" spans="2:36" x14ac:dyDescent="0.35">
      <c r="B26" s="169"/>
      <c r="C26" s="170"/>
      <c r="E26" s="127">
        <v>20</v>
      </c>
      <c r="F26" s="128">
        <v>20</v>
      </c>
      <c r="G26" s="117"/>
      <c r="H26" s="129"/>
      <c r="I26" s="130">
        <f t="shared" si="14"/>
        <v>1900</v>
      </c>
      <c r="J26" s="131"/>
      <c r="K26" s="131"/>
      <c r="L26" s="132">
        <f t="shared" si="1"/>
        <v>0</v>
      </c>
      <c r="M26" s="133" t="str">
        <f t="shared" si="4"/>
        <v>NÃO APLICÁVEL</v>
      </c>
      <c r="N26" s="141"/>
      <c r="O26" s="37"/>
      <c r="P26" s="142"/>
      <c r="Q26" s="37"/>
      <c r="R26" s="142"/>
      <c r="S26" s="137"/>
      <c r="T26" s="138"/>
      <c r="U26" s="40">
        <f t="shared" si="5"/>
        <v>0</v>
      </c>
    </row>
    <row r="27" spans="2:36" x14ac:dyDescent="0.35">
      <c r="E27" s="127">
        <v>21</v>
      </c>
      <c r="F27" s="128">
        <v>21</v>
      </c>
      <c r="G27" s="117"/>
      <c r="H27" s="129"/>
      <c r="I27" s="130">
        <f t="shared" si="14"/>
        <v>1900</v>
      </c>
      <c r="J27" s="131"/>
      <c r="K27" s="131"/>
      <c r="L27" s="132">
        <f t="shared" si="1"/>
        <v>0</v>
      </c>
      <c r="M27" s="133" t="str">
        <f t="shared" si="4"/>
        <v>NÃO APLICÁVEL</v>
      </c>
      <c r="N27" s="141"/>
      <c r="O27" s="37"/>
      <c r="P27" s="142"/>
      <c r="Q27" s="37"/>
      <c r="R27" s="142"/>
      <c r="S27" s="137"/>
      <c r="T27" s="138"/>
      <c r="U27" s="40">
        <f t="shared" si="5"/>
        <v>0</v>
      </c>
    </row>
    <row r="28" spans="2:36" x14ac:dyDescent="0.35">
      <c r="E28" s="127">
        <v>22</v>
      </c>
      <c r="F28" s="128">
        <v>22</v>
      </c>
      <c r="G28" s="117"/>
      <c r="H28" s="129"/>
      <c r="I28" s="130">
        <f t="shared" si="14"/>
        <v>1900</v>
      </c>
      <c r="J28" s="131"/>
      <c r="K28" s="131"/>
      <c r="L28" s="132">
        <f t="shared" si="1"/>
        <v>0</v>
      </c>
      <c r="M28" s="133" t="str">
        <f t="shared" si="4"/>
        <v>NÃO APLICÁVEL</v>
      </c>
      <c r="N28" s="141"/>
      <c r="O28" s="37"/>
      <c r="P28" s="142"/>
      <c r="Q28" s="37"/>
      <c r="R28" s="142"/>
      <c r="S28" s="137"/>
      <c r="T28" s="138"/>
      <c r="U28" s="40">
        <f t="shared" si="5"/>
        <v>0</v>
      </c>
    </row>
    <row r="29" spans="2:36" x14ac:dyDescent="0.35">
      <c r="E29" s="127">
        <v>23</v>
      </c>
      <c r="F29" s="128">
        <v>23</v>
      </c>
      <c r="G29" s="117"/>
      <c r="H29" s="129"/>
      <c r="I29" s="130">
        <f t="shared" si="14"/>
        <v>1900</v>
      </c>
      <c r="J29" s="131"/>
      <c r="K29" s="131"/>
      <c r="L29" s="132">
        <f t="shared" si="1"/>
        <v>0</v>
      </c>
      <c r="M29" s="133" t="str">
        <f t="shared" si="4"/>
        <v>NÃO APLICÁVEL</v>
      </c>
      <c r="N29" s="141"/>
      <c r="O29" s="37"/>
      <c r="P29" s="142"/>
      <c r="Q29" s="37"/>
      <c r="R29" s="142"/>
      <c r="S29" s="137"/>
      <c r="T29" s="138"/>
      <c r="U29" s="40">
        <f t="shared" si="5"/>
        <v>0</v>
      </c>
    </row>
    <row r="30" spans="2:36" x14ac:dyDescent="0.35">
      <c r="E30" s="127">
        <v>24</v>
      </c>
      <c r="F30" s="128">
        <v>24</v>
      </c>
      <c r="G30" s="117"/>
      <c r="H30" s="129"/>
      <c r="I30" s="130">
        <f t="shared" si="14"/>
        <v>1900</v>
      </c>
      <c r="J30" s="131"/>
      <c r="K30" s="131"/>
      <c r="L30" s="132">
        <f t="shared" si="1"/>
        <v>0</v>
      </c>
      <c r="M30" s="133" t="str">
        <f t="shared" si="4"/>
        <v>NÃO APLICÁVEL</v>
      </c>
      <c r="N30" s="141"/>
      <c r="O30" s="37"/>
      <c r="P30" s="142"/>
      <c r="Q30" s="37"/>
      <c r="R30" s="142"/>
      <c r="S30" s="137"/>
      <c r="T30" s="138"/>
      <c r="U30" s="40">
        <f t="shared" si="5"/>
        <v>0</v>
      </c>
    </row>
    <row r="31" spans="2:36" x14ac:dyDescent="0.35">
      <c r="E31" s="127">
        <v>25</v>
      </c>
      <c r="F31" s="128">
        <v>25</v>
      </c>
      <c r="G31" s="117"/>
      <c r="H31" s="129"/>
      <c r="I31" s="130">
        <f t="shared" si="14"/>
        <v>1900</v>
      </c>
      <c r="J31" s="131"/>
      <c r="K31" s="131"/>
      <c r="L31" s="132">
        <f t="shared" si="1"/>
        <v>0</v>
      </c>
      <c r="M31" s="133" t="str">
        <f t="shared" si="4"/>
        <v>NÃO APLICÁVEL</v>
      </c>
      <c r="N31" s="141"/>
      <c r="O31" s="37"/>
      <c r="P31" s="142"/>
      <c r="Q31" s="37"/>
      <c r="R31" s="142"/>
      <c r="S31" s="137"/>
      <c r="T31" s="138"/>
      <c r="U31" s="40">
        <f t="shared" si="5"/>
        <v>0</v>
      </c>
    </row>
    <row r="32" spans="2:36" x14ac:dyDescent="0.35">
      <c r="E32" s="127">
        <v>26</v>
      </c>
      <c r="F32" s="128">
        <v>26</v>
      </c>
      <c r="G32" s="117"/>
      <c r="H32" s="129"/>
      <c r="I32" s="130">
        <f t="shared" si="14"/>
        <v>1900</v>
      </c>
      <c r="J32" s="131"/>
      <c r="K32" s="131"/>
      <c r="L32" s="132">
        <f t="shared" si="1"/>
        <v>0</v>
      </c>
      <c r="M32" s="133" t="str">
        <f t="shared" si="4"/>
        <v>NÃO APLICÁVEL</v>
      </c>
      <c r="N32" s="141"/>
      <c r="O32" s="37"/>
      <c r="P32" s="142"/>
      <c r="Q32" s="37"/>
      <c r="R32" s="142"/>
      <c r="S32" s="137"/>
      <c r="T32" s="138"/>
      <c r="U32" s="40">
        <f t="shared" si="5"/>
        <v>0</v>
      </c>
    </row>
    <row r="33" spans="5:21" x14ac:dyDescent="0.35">
      <c r="E33" s="127">
        <v>27</v>
      </c>
      <c r="F33" s="128">
        <v>27</v>
      </c>
      <c r="G33" s="117"/>
      <c r="H33" s="129"/>
      <c r="I33" s="130">
        <f t="shared" si="14"/>
        <v>1900</v>
      </c>
      <c r="J33" s="131"/>
      <c r="K33" s="131"/>
      <c r="L33" s="132">
        <f t="shared" si="1"/>
        <v>0</v>
      </c>
      <c r="M33" s="133" t="str">
        <f t="shared" si="4"/>
        <v>NÃO APLICÁVEL</v>
      </c>
      <c r="N33" s="141"/>
      <c r="O33" s="37"/>
      <c r="P33" s="142"/>
      <c r="Q33" s="37"/>
      <c r="R33" s="142"/>
      <c r="S33" s="137"/>
      <c r="T33" s="138"/>
      <c r="U33" s="40">
        <f t="shared" si="5"/>
        <v>0</v>
      </c>
    </row>
    <row r="34" spans="5:21" x14ac:dyDescent="0.35">
      <c r="E34" s="127">
        <v>28</v>
      </c>
      <c r="F34" s="128">
        <v>28</v>
      </c>
      <c r="G34" s="117"/>
      <c r="H34" s="129"/>
      <c r="I34" s="130">
        <f t="shared" si="14"/>
        <v>1900</v>
      </c>
      <c r="J34" s="131"/>
      <c r="K34" s="131"/>
      <c r="L34" s="132">
        <f t="shared" si="1"/>
        <v>0</v>
      </c>
      <c r="M34" s="133" t="str">
        <f t="shared" si="4"/>
        <v>NÃO APLICÁVEL</v>
      </c>
      <c r="N34" s="141"/>
      <c r="O34" s="37"/>
      <c r="P34" s="142"/>
      <c r="Q34" s="37"/>
      <c r="R34" s="142"/>
      <c r="S34" s="137"/>
      <c r="T34" s="138"/>
      <c r="U34" s="40">
        <f t="shared" si="5"/>
        <v>0</v>
      </c>
    </row>
    <row r="35" spans="5:21" x14ac:dyDescent="0.35">
      <c r="E35" s="127">
        <v>29</v>
      </c>
      <c r="F35" s="128">
        <v>29</v>
      </c>
      <c r="G35" s="117"/>
      <c r="H35" s="129"/>
      <c r="I35" s="130">
        <f t="shared" si="14"/>
        <v>1900</v>
      </c>
      <c r="J35" s="131"/>
      <c r="K35" s="131"/>
      <c r="L35" s="132">
        <f t="shared" si="1"/>
        <v>0</v>
      </c>
      <c r="M35" s="133" t="str">
        <f t="shared" si="4"/>
        <v>NÃO APLICÁVEL</v>
      </c>
      <c r="N35" s="141"/>
      <c r="O35" s="37"/>
      <c r="P35" s="142"/>
      <c r="Q35" s="37"/>
      <c r="R35" s="142"/>
      <c r="S35" s="137"/>
      <c r="T35" s="138"/>
      <c r="U35" s="40">
        <f t="shared" si="5"/>
        <v>0</v>
      </c>
    </row>
    <row r="36" spans="5:21" x14ac:dyDescent="0.35">
      <c r="E36" s="127">
        <v>30</v>
      </c>
      <c r="F36" s="128">
        <v>30</v>
      </c>
      <c r="G36" s="117"/>
      <c r="H36" s="129"/>
      <c r="I36" s="130">
        <f t="shared" si="14"/>
        <v>1900</v>
      </c>
      <c r="J36" s="131"/>
      <c r="K36" s="131"/>
      <c r="L36" s="132">
        <f t="shared" si="1"/>
        <v>0</v>
      </c>
      <c r="M36" s="133" t="str">
        <f t="shared" si="4"/>
        <v>NÃO APLICÁVEL</v>
      </c>
      <c r="N36" s="141"/>
      <c r="O36" s="37"/>
      <c r="P36" s="142"/>
      <c r="Q36" s="37"/>
      <c r="R36" s="142"/>
      <c r="S36" s="137"/>
      <c r="T36" s="138"/>
      <c r="U36" s="40">
        <f t="shared" si="5"/>
        <v>0</v>
      </c>
    </row>
  </sheetData>
  <mergeCells count="46">
    <mergeCell ref="E1:T1"/>
    <mergeCell ref="V1:AI1"/>
    <mergeCell ref="AK1:AX1"/>
    <mergeCell ref="B3:C3"/>
    <mergeCell ref="B5:C7"/>
    <mergeCell ref="E5:E6"/>
    <mergeCell ref="F5:F6"/>
    <mergeCell ref="G5:G6"/>
    <mergeCell ref="H5:H6"/>
    <mergeCell ref="J5:J6"/>
    <mergeCell ref="AF5:AG5"/>
    <mergeCell ref="AH5:AH6"/>
    <mergeCell ref="AI5:AI6"/>
    <mergeCell ref="W7:Z7"/>
    <mergeCell ref="Q5:Q6"/>
    <mergeCell ref="R5:R6"/>
    <mergeCell ref="S5:S6"/>
    <mergeCell ref="T5:T6"/>
    <mergeCell ref="V5:V6"/>
    <mergeCell ref="W5:Z6"/>
    <mergeCell ref="AE10:AE11"/>
    <mergeCell ref="B11:C12"/>
    <mergeCell ref="W11:Z11"/>
    <mergeCell ref="W12:Z12"/>
    <mergeCell ref="AA5:AB5"/>
    <mergeCell ref="AC5:AE5"/>
    <mergeCell ref="K5:K6"/>
    <mergeCell ref="L5:L6"/>
    <mergeCell ref="M5:M6"/>
    <mergeCell ref="N5:N6"/>
    <mergeCell ref="O5:O6"/>
    <mergeCell ref="P5:P6"/>
    <mergeCell ref="B8:C10"/>
    <mergeCell ref="W8:Z8"/>
    <mergeCell ref="W9:Z9"/>
    <mergeCell ref="W10:Z10"/>
    <mergeCell ref="AC10:AC11"/>
    <mergeCell ref="B24:C26"/>
    <mergeCell ref="W13:Z13"/>
    <mergeCell ref="W14:Z14"/>
    <mergeCell ref="W15:Z15"/>
    <mergeCell ref="W16:Z16"/>
    <mergeCell ref="W17:Z17"/>
    <mergeCell ref="B21:C23"/>
    <mergeCell ref="W19:Z19"/>
    <mergeCell ref="V20:Z20"/>
  </mergeCells>
  <hyperlinks>
    <hyperlink ref="B24:B25" location="AAC1_2015!AT1" display="Estrutura de Financiamento" xr:uid="{A2F1E667-C1EE-4CCC-B0C8-99D4403B6827}"/>
    <hyperlink ref="B21:B23" location="AAC1_2015!AT1" display="Estrutura de Financiamento" xr:uid="{A16289E5-F994-4CE5-B8E6-2FDA9AA9EB71}"/>
    <hyperlink ref="B8:B9" location="AAC1_2015!AE2" display="Correção do Elegível" xr:uid="{C530C613-C2CE-421E-82B3-A140AB15011D}"/>
    <hyperlink ref="B5:B7" location="AAC1_2015!D2" display="Mapa de Investimentos" xr:uid="{823FB5C6-FCC7-49CB-9E2B-C371728179F5}"/>
    <hyperlink ref="B5:C7" location="AAC2_2018!E1" display="AAC2_2018!E1" xr:uid="{7E5FE0A2-1CF7-424B-A3C5-1D3FE332F61F}"/>
    <hyperlink ref="B8:C10" location="AAC2_2018!V1" display="AAC2_2018!V1" xr:uid="{92BBEBAB-C759-4F62-B86E-492E4FB97A49}"/>
    <hyperlink ref="B21:C23" location="AAC2_2018!AW1" display="AAC2_2018!AW1" xr:uid="{8540E89C-EAC7-454B-95CD-70F127A8E2AD}"/>
    <hyperlink ref="B24:C26" location="RH!A2" display="RH!A2" xr:uid="{8B666E7F-C604-40ED-A70F-DCD5708D5AF8}"/>
    <hyperlink ref="G3" location="ROSTO!A1" display="Início" xr:uid="{593D93E2-6DDA-43B2-9501-99991F6E4452}"/>
    <hyperlink ref="W3" location="AAC2_2018!A1" display="Início" xr:uid="{E3AA7572-592D-457A-B600-1EADB458E344}"/>
    <hyperlink ref="AN3" location="AAC2_2018!A1" display="Início" xr:uid="{FD36F8DA-3CEF-415B-8E78-61CB01B62007}"/>
    <hyperlink ref="B3:C3" r:id="rId1" display="AAC 02/SAMA2020/2018" xr:uid="{7B8BCACD-B576-43F9-9777-B80B23838834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D9372C94-1D3F-4DDD-8AB9-9348F45E0899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3" id="{512CFB02-F6EF-4E82-B3A2-9D20DE2C1343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2" id="{CF2815C7-0B40-4F37-A647-A0FA0804AC99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C19</xm:sqref>
        </x14:conditionalFormatting>
        <x14:conditionalFormatting xmlns:xm="http://schemas.microsoft.com/office/excel/2006/main">
          <x14:cfRule type="iconSet" priority="1" id="{713F99DC-3010-4AC3-816A-AB1DC7BBCDE4}">
            <x14:iconSet iconSet="3Symbols" showValue="0" custom="1">
              <x14:cfvo type="percent">
                <xm:f>0</xm:f>
              </x14:cfvo>
              <x14:cfvo type="num">
                <xm:f>-1</xm:f>
              </x14:cfvo>
              <x14:cfvo type="num" gte="0">
                <xm:f>0</xm:f>
              </x14:cfvo>
              <x14:cfIcon iconSet="NoIcons" iconId="0"/>
              <x14:cfIcon iconSet="3Symbols" iconId="2"/>
              <x14:cfIcon iconSet="3Symbols" iconId="0"/>
            </x14:iconSet>
          </x14:cfRule>
          <xm:sqref>C15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9917EC-DE2C-4B82-8654-76081C726A27}">
          <x14:formula1>
            <xm:f>Auxiliar!$H$1:$H$5</xm:f>
          </x14:formula1>
          <xm:sqref>T7:T36</xm:sqref>
        </x14:dataValidation>
        <x14:dataValidation type="list" allowBlank="1" showInputMessage="1" showErrorMessage="1" xr:uid="{875D1C04-0539-42C5-84C7-D3D168C8D612}">
          <x14:formula1>
            <xm:f>Auxiliar!$B$1:$B$11</xm:f>
          </x14:formula1>
          <xm:sqref>N7:N36</xm:sqref>
        </x14:dataValidation>
        <x14:dataValidation type="list" allowBlank="1" showInputMessage="1" showErrorMessage="1" xr:uid="{59091502-6D85-42BF-AC7D-76B8C30CE47B}">
          <x14:formula1>
            <xm:f>Auxiliar!$D$1:$D$34</xm:f>
          </x14:formula1>
          <xm:sqref>O7:O36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6"/>
  <dimension ref="B3:Z41"/>
  <sheetViews>
    <sheetView workbookViewId="0">
      <selection activeCell="B9" sqref="B9:B10"/>
    </sheetView>
  </sheetViews>
  <sheetFormatPr defaultRowHeight="14.5" x14ac:dyDescent="0.35"/>
  <cols>
    <col min="3" max="3" width="25.26953125" bestFit="1" customWidth="1"/>
    <col min="4" max="4" width="8.7265625" bestFit="1" customWidth="1"/>
    <col min="5" max="5" width="13.81640625" bestFit="1" customWidth="1"/>
    <col min="6" max="6" width="18.81640625" bestFit="1" customWidth="1"/>
    <col min="7" max="7" width="17.7265625" bestFit="1" customWidth="1"/>
    <col min="8" max="8" width="36" bestFit="1" customWidth="1"/>
    <col min="10" max="10" width="30.26953125" bestFit="1" customWidth="1"/>
    <col min="11" max="11" width="21.54296875" bestFit="1" customWidth="1"/>
    <col min="12" max="12" width="24.453125" bestFit="1" customWidth="1"/>
    <col min="13" max="13" width="23.7265625" bestFit="1" customWidth="1"/>
    <col min="14" max="14" width="18.7265625" bestFit="1" customWidth="1"/>
    <col min="15" max="15" width="10.1796875" bestFit="1" customWidth="1"/>
    <col min="16" max="16" width="6.453125" bestFit="1" customWidth="1"/>
    <col min="17" max="17" width="7.81640625" bestFit="1" customWidth="1"/>
    <col min="18" max="18" width="8.81640625" bestFit="1" customWidth="1"/>
    <col min="19" max="19" width="7.81640625" bestFit="1" customWidth="1"/>
    <col min="22" max="23" width="9.81640625" bestFit="1" customWidth="1"/>
    <col min="26" max="26" width="9.81640625" bestFit="1" customWidth="1"/>
  </cols>
  <sheetData>
    <row r="3" spans="2:26" x14ac:dyDescent="0.35">
      <c r="C3" s="207" t="s">
        <v>53</v>
      </c>
      <c r="D3" s="207" t="s">
        <v>54</v>
      </c>
      <c r="E3" s="207" t="s">
        <v>55</v>
      </c>
      <c r="F3" s="207" t="s">
        <v>56</v>
      </c>
      <c r="G3" s="207" t="s">
        <v>57</v>
      </c>
      <c r="H3" s="207" t="s">
        <v>7</v>
      </c>
      <c r="I3" s="207" t="s">
        <v>58</v>
      </c>
      <c r="J3" s="207" t="s">
        <v>59</v>
      </c>
      <c r="K3" s="207" t="s">
        <v>60</v>
      </c>
      <c r="L3" s="207" t="s">
        <v>61</v>
      </c>
      <c r="M3" s="207" t="s">
        <v>62</v>
      </c>
      <c r="N3" s="207" t="s">
        <v>63</v>
      </c>
      <c r="O3" s="207" t="s">
        <v>64</v>
      </c>
      <c r="P3" s="207" t="s">
        <v>65</v>
      </c>
      <c r="Q3" s="207"/>
      <c r="R3" s="207"/>
      <c r="S3" s="207"/>
      <c r="T3" s="207"/>
      <c r="U3" s="207" t="s">
        <v>66</v>
      </c>
      <c r="V3" s="207"/>
      <c r="W3" s="207"/>
      <c r="X3" s="207"/>
      <c r="Y3" s="207"/>
      <c r="Z3" s="207"/>
    </row>
    <row r="4" spans="2:26" x14ac:dyDescent="0.35"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17">
        <v>2014</v>
      </c>
      <c r="Q4" s="17">
        <v>2015</v>
      </c>
      <c r="R4" s="17">
        <v>2016</v>
      </c>
      <c r="S4" s="17">
        <v>2017</v>
      </c>
      <c r="T4" s="17">
        <v>2018</v>
      </c>
      <c r="U4" s="17">
        <v>2014</v>
      </c>
      <c r="V4" s="17">
        <v>2015</v>
      </c>
      <c r="W4" s="17">
        <v>2016</v>
      </c>
      <c r="X4" s="17">
        <v>2017</v>
      </c>
      <c r="Y4" s="17">
        <v>2018</v>
      </c>
      <c r="Z4" s="17" t="s">
        <v>43</v>
      </c>
    </row>
    <row r="5" spans="2:26" x14ac:dyDescent="0.35">
      <c r="B5" s="237" t="s">
        <v>242</v>
      </c>
      <c r="C5" s="18">
        <v>1</v>
      </c>
      <c r="D5" s="19">
        <v>999999999</v>
      </c>
      <c r="E5" s="20" t="s">
        <v>67</v>
      </c>
      <c r="F5" s="21" t="s">
        <v>68</v>
      </c>
      <c r="G5" s="21" t="s">
        <v>69</v>
      </c>
      <c r="H5" s="21" t="s">
        <v>70</v>
      </c>
      <c r="I5" s="22">
        <v>1</v>
      </c>
      <c r="J5" s="20" t="s">
        <v>71</v>
      </c>
      <c r="K5" s="23">
        <v>0.23749999999999999</v>
      </c>
      <c r="L5" s="24">
        <v>35</v>
      </c>
      <c r="M5" s="24">
        <f>4000+1401.41</f>
        <v>5401.41</v>
      </c>
      <c r="N5" s="25">
        <f>ROUND(M5*(1+K5),2)</f>
        <v>6684.24</v>
      </c>
      <c r="O5" s="26">
        <f>IF(L5=0,0,ROUND(N5*14/48/L5,2))</f>
        <v>55.7</v>
      </c>
      <c r="P5" s="24">
        <v>0</v>
      </c>
      <c r="Q5" s="24">
        <v>200</v>
      </c>
      <c r="R5" s="24">
        <v>280</v>
      </c>
      <c r="S5" s="24">
        <v>280</v>
      </c>
      <c r="T5" s="24">
        <v>0</v>
      </c>
      <c r="U5" s="26">
        <v>0</v>
      </c>
      <c r="V5" s="26">
        <f>ROUND($O5*Q5,2)</f>
        <v>11140</v>
      </c>
      <c r="W5" s="26">
        <f t="shared" ref="W5:X5" si="0">ROUND($O5*R5,2)</f>
        <v>15596</v>
      </c>
      <c r="X5" s="26">
        <f t="shared" si="0"/>
        <v>15596</v>
      </c>
      <c r="Y5" s="26">
        <v>0</v>
      </c>
      <c r="Z5" s="26">
        <f>SUM(U5:Y5)</f>
        <v>42332</v>
      </c>
    </row>
    <row r="6" spans="2:26" x14ac:dyDescent="0.35">
      <c r="C6" s="18"/>
      <c r="D6" s="19"/>
      <c r="E6" s="20"/>
      <c r="F6" s="21"/>
      <c r="G6" s="21"/>
      <c r="H6" s="21"/>
      <c r="I6" s="22"/>
      <c r="J6" s="20"/>
      <c r="K6" s="23"/>
      <c r="L6" s="24"/>
      <c r="M6" s="24"/>
      <c r="N6" s="26"/>
      <c r="O6" s="26"/>
      <c r="P6" s="24"/>
      <c r="Q6" s="24"/>
      <c r="R6" s="24"/>
      <c r="S6" s="24"/>
      <c r="T6" s="24">
        <v>0</v>
      </c>
      <c r="U6" s="26">
        <v>0</v>
      </c>
      <c r="V6" s="26"/>
      <c r="W6" s="26"/>
      <c r="X6" s="26"/>
      <c r="Y6" s="26"/>
      <c r="Z6" s="26"/>
    </row>
    <row r="7" spans="2:26" x14ac:dyDescent="0.35">
      <c r="C7" s="18"/>
      <c r="D7" s="19"/>
      <c r="E7" s="20"/>
      <c r="F7" s="21"/>
      <c r="G7" s="21"/>
      <c r="H7" s="21"/>
      <c r="I7" s="22"/>
      <c r="J7" s="20"/>
      <c r="K7" s="23"/>
      <c r="L7" s="24"/>
      <c r="M7" s="24"/>
      <c r="N7" s="26"/>
      <c r="O7" s="26"/>
      <c r="P7" s="24"/>
      <c r="Q7" s="24"/>
      <c r="R7" s="24"/>
      <c r="S7" s="24"/>
      <c r="T7" s="24">
        <v>0</v>
      </c>
      <c r="U7" s="26">
        <v>0</v>
      </c>
      <c r="V7" s="26"/>
      <c r="W7" s="26"/>
      <c r="X7" s="26"/>
      <c r="Y7" s="26"/>
      <c r="Z7" s="26"/>
    </row>
    <row r="8" spans="2:26" x14ac:dyDescent="0.35">
      <c r="C8" s="18"/>
      <c r="D8" s="19"/>
      <c r="E8" s="20"/>
      <c r="F8" s="21"/>
      <c r="G8" s="21"/>
      <c r="H8" s="21"/>
      <c r="I8" s="22"/>
      <c r="J8" s="20"/>
      <c r="K8" s="23"/>
      <c r="L8" s="24"/>
      <c r="M8" s="24"/>
      <c r="N8" s="26"/>
      <c r="O8" s="26"/>
      <c r="P8" s="24"/>
      <c r="Q8" s="24"/>
      <c r="R8" s="24"/>
      <c r="S8" s="24"/>
      <c r="T8" s="24">
        <v>0</v>
      </c>
      <c r="U8" s="26">
        <v>0</v>
      </c>
      <c r="V8" s="26"/>
      <c r="W8" s="26"/>
      <c r="X8" s="26"/>
      <c r="Y8" s="26"/>
      <c r="Z8" s="26"/>
    </row>
    <row r="9" spans="2:26" x14ac:dyDescent="0.35">
      <c r="C9" s="18"/>
      <c r="D9" s="19"/>
      <c r="E9" s="20"/>
      <c r="F9" s="21"/>
      <c r="G9" s="21"/>
      <c r="H9" s="21"/>
      <c r="I9" s="22"/>
      <c r="J9" s="20"/>
      <c r="K9" s="23"/>
      <c r="L9" s="24"/>
      <c r="M9" s="24"/>
      <c r="N9" s="26"/>
      <c r="O9" s="26"/>
      <c r="P9" s="24"/>
      <c r="Q9" s="24"/>
      <c r="R9" s="24"/>
      <c r="S9" s="24"/>
      <c r="T9" s="24">
        <v>0</v>
      </c>
      <c r="U9" s="26">
        <v>0</v>
      </c>
      <c r="V9" s="26"/>
      <c r="W9" s="26"/>
      <c r="X9" s="26"/>
      <c r="Y9" s="26"/>
      <c r="Z9" s="26"/>
    </row>
    <row r="10" spans="2:26" x14ac:dyDescent="0.35">
      <c r="C10" s="18"/>
      <c r="D10" s="19"/>
      <c r="E10" s="20"/>
      <c r="F10" s="21"/>
      <c r="G10" s="21"/>
      <c r="H10" s="21"/>
      <c r="I10" s="22"/>
      <c r="J10" s="20"/>
      <c r="K10" s="23"/>
      <c r="L10" s="24"/>
      <c r="M10" s="24"/>
      <c r="N10" s="26"/>
      <c r="O10" s="26"/>
      <c r="P10" s="24"/>
      <c r="Q10" s="24"/>
      <c r="R10" s="24"/>
      <c r="S10" s="24"/>
      <c r="T10" s="24">
        <v>0</v>
      </c>
      <c r="U10" s="26">
        <v>0</v>
      </c>
      <c r="V10" s="26"/>
      <c r="W10" s="26"/>
      <c r="X10" s="26"/>
      <c r="Y10" s="26"/>
      <c r="Z10" s="26"/>
    </row>
    <row r="11" spans="2:26" x14ac:dyDescent="0.35">
      <c r="C11" s="18"/>
      <c r="D11" s="19"/>
      <c r="E11" s="20"/>
      <c r="F11" s="21"/>
      <c r="G11" s="21"/>
      <c r="H11" s="21"/>
      <c r="I11" s="22"/>
      <c r="J11" s="20"/>
      <c r="K11" s="23"/>
      <c r="L11" s="24"/>
      <c r="M11" s="24"/>
      <c r="N11" s="26"/>
      <c r="O11" s="26"/>
      <c r="P11" s="24"/>
      <c r="Q11" s="24"/>
      <c r="R11" s="24"/>
      <c r="S11" s="24"/>
      <c r="T11" s="24">
        <v>0</v>
      </c>
      <c r="U11" s="26">
        <v>0</v>
      </c>
      <c r="V11" s="26"/>
      <c r="W11" s="26"/>
      <c r="X11" s="26"/>
      <c r="Y11" s="26"/>
      <c r="Z11" s="26"/>
    </row>
    <row r="12" spans="2:26" x14ac:dyDescent="0.35">
      <c r="C12" s="18"/>
      <c r="D12" s="19"/>
      <c r="E12" s="20"/>
      <c r="F12" s="21"/>
      <c r="G12" s="21"/>
      <c r="H12" s="21"/>
      <c r="I12" s="22"/>
      <c r="J12" s="20"/>
      <c r="K12" s="23"/>
      <c r="L12" s="24"/>
      <c r="M12" s="24"/>
      <c r="N12" s="26"/>
      <c r="O12" s="26"/>
      <c r="P12" s="24"/>
      <c r="Q12" s="24"/>
      <c r="R12" s="24"/>
      <c r="S12" s="24"/>
      <c r="T12" s="24">
        <v>0</v>
      </c>
      <c r="U12" s="26"/>
      <c r="V12" s="26"/>
      <c r="W12" s="26"/>
      <c r="X12" s="26"/>
      <c r="Y12" s="26"/>
      <c r="Z12" s="26"/>
    </row>
    <row r="13" spans="2:26" x14ac:dyDescent="0.35">
      <c r="C13" s="18"/>
      <c r="D13" s="19"/>
      <c r="E13" s="20"/>
      <c r="F13" s="21"/>
      <c r="G13" s="21"/>
      <c r="H13" s="21"/>
      <c r="I13" s="22"/>
      <c r="J13" s="20"/>
      <c r="K13" s="23"/>
      <c r="L13" s="24"/>
      <c r="M13" s="24"/>
      <c r="N13" s="26"/>
      <c r="O13" s="26"/>
      <c r="P13" s="24"/>
      <c r="Q13" s="24"/>
      <c r="R13" s="24"/>
      <c r="S13" s="24"/>
      <c r="T13" s="24">
        <v>0</v>
      </c>
      <c r="U13" s="26"/>
      <c r="V13" s="26"/>
      <c r="W13" s="26"/>
      <c r="X13" s="26"/>
      <c r="Y13" s="26"/>
      <c r="Z13" s="26"/>
    </row>
    <row r="14" spans="2:26" x14ac:dyDescent="0.35">
      <c r="C14" s="18"/>
      <c r="D14" s="19"/>
      <c r="E14" s="20"/>
      <c r="F14" s="21"/>
      <c r="G14" s="21"/>
      <c r="H14" s="21"/>
      <c r="I14" s="22"/>
      <c r="J14" s="20"/>
      <c r="K14" s="23"/>
      <c r="L14" s="24"/>
      <c r="M14" s="24"/>
      <c r="N14" s="26"/>
      <c r="O14" s="26"/>
      <c r="P14" s="24"/>
      <c r="Q14" s="24"/>
      <c r="R14" s="24"/>
      <c r="S14" s="24"/>
      <c r="T14" s="24">
        <v>0</v>
      </c>
      <c r="U14" s="26"/>
      <c r="V14" s="26"/>
      <c r="W14" s="26"/>
      <c r="X14" s="26"/>
      <c r="Y14" s="26"/>
      <c r="Z14" s="26"/>
    </row>
    <row r="15" spans="2:26" x14ac:dyDescent="0.35">
      <c r="C15" s="18"/>
      <c r="D15" s="19"/>
      <c r="E15" s="20"/>
      <c r="F15" s="21"/>
      <c r="G15" s="21"/>
      <c r="H15" s="21"/>
      <c r="I15" s="22"/>
      <c r="J15" s="20"/>
      <c r="K15" s="23"/>
      <c r="L15" s="24"/>
      <c r="M15" s="24"/>
      <c r="N15" s="26"/>
      <c r="O15" s="26"/>
      <c r="P15" s="24"/>
      <c r="Q15" s="24"/>
      <c r="R15" s="24"/>
      <c r="S15" s="24"/>
      <c r="T15" s="24">
        <v>0</v>
      </c>
      <c r="U15" s="26"/>
      <c r="V15" s="26"/>
      <c r="W15" s="26"/>
      <c r="X15" s="26"/>
      <c r="Y15" s="26"/>
      <c r="Z15" s="26"/>
    </row>
    <row r="16" spans="2:26" x14ac:dyDescent="0.35">
      <c r="C16" s="18"/>
      <c r="D16" s="19"/>
      <c r="E16" s="20"/>
      <c r="F16" s="21"/>
      <c r="G16" s="21"/>
      <c r="H16" s="21"/>
      <c r="I16" s="22"/>
      <c r="J16" s="20"/>
      <c r="K16" s="23"/>
      <c r="L16" s="24"/>
      <c r="M16" s="24"/>
      <c r="N16" s="26"/>
      <c r="O16" s="26"/>
      <c r="P16" s="24"/>
      <c r="Q16" s="24"/>
      <c r="R16" s="24"/>
      <c r="S16" s="24"/>
      <c r="T16" s="24">
        <v>0</v>
      </c>
      <c r="U16" s="26"/>
      <c r="V16" s="26"/>
      <c r="W16" s="26"/>
      <c r="X16" s="26"/>
      <c r="Y16" s="26"/>
      <c r="Z16" s="26"/>
    </row>
    <row r="17" spans="3:26" x14ac:dyDescent="0.35">
      <c r="C17" s="18"/>
      <c r="D17" s="19"/>
      <c r="E17" s="20"/>
      <c r="F17" s="21"/>
      <c r="G17" s="21"/>
      <c r="H17" s="21"/>
      <c r="I17" s="22"/>
      <c r="J17" s="20"/>
      <c r="K17" s="23"/>
      <c r="L17" s="24"/>
      <c r="M17" s="24"/>
      <c r="N17" s="26"/>
      <c r="O17" s="26"/>
      <c r="P17" s="24"/>
      <c r="Q17" s="24"/>
      <c r="R17" s="24"/>
      <c r="S17" s="24"/>
      <c r="T17" s="24">
        <v>0</v>
      </c>
      <c r="U17" s="26"/>
      <c r="V17" s="26"/>
      <c r="W17" s="26"/>
      <c r="X17" s="26"/>
      <c r="Y17" s="26"/>
      <c r="Z17" s="26"/>
    </row>
    <row r="18" spans="3:26" x14ac:dyDescent="0.35">
      <c r="C18" s="18"/>
      <c r="D18" s="19"/>
      <c r="E18" s="20"/>
      <c r="F18" s="21"/>
      <c r="G18" s="21"/>
      <c r="H18" s="21"/>
      <c r="I18" s="22"/>
      <c r="J18" s="20"/>
      <c r="K18" s="23"/>
      <c r="L18" s="24"/>
      <c r="M18" s="24"/>
      <c r="N18" s="26"/>
      <c r="O18" s="26"/>
      <c r="P18" s="24"/>
      <c r="Q18" s="24"/>
      <c r="R18" s="24"/>
      <c r="S18" s="24"/>
      <c r="T18" s="24">
        <v>0</v>
      </c>
      <c r="U18" s="26"/>
      <c r="V18" s="26"/>
      <c r="W18" s="26"/>
      <c r="X18" s="26"/>
      <c r="Y18" s="26"/>
      <c r="Z18" s="26"/>
    </row>
    <row r="19" spans="3:26" x14ac:dyDescent="0.35">
      <c r="C19" s="18"/>
      <c r="D19" s="19"/>
      <c r="E19" s="20"/>
      <c r="F19" s="21"/>
      <c r="G19" s="21"/>
      <c r="H19" s="21"/>
      <c r="I19" s="22"/>
      <c r="J19" s="20"/>
      <c r="K19" s="23"/>
      <c r="L19" s="24"/>
      <c r="M19" s="24"/>
      <c r="N19" s="26"/>
      <c r="O19" s="26"/>
      <c r="P19" s="24"/>
      <c r="Q19" s="24"/>
      <c r="R19" s="24"/>
      <c r="S19" s="24"/>
      <c r="T19" s="24">
        <v>0</v>
      </c>
      <c r="U19" s="26"/>
      <c r="V19" s="26"/>
      <c r="W19" s="26"/>
      <c r="X19" s="26"/>
      <c r="Y19" s="26"/>
      <c r="Z19" s="26"/>
    </row>
    <row r="20" spans="3:26" x14ac:dyDescent="0.35">
      <c r="C20" s="18"/>
      <c r="D20" s="19"/>
      <c r="E20" s="20"/>
      <c r="F20" s="21"/>
      <c r="G20" s="21"/>
      <c r="H20" s="21"/>
      <c r="I20" s="22"/>
      <c r="J20" s="20"/>
      <c r="K20" s="23"/>
      <c r="L20" s="24"/>
      <c r="M20" s="24"/>
      <c r="N20" s="26"/>
      <c r="O20" s="26"/>
      <c r="P20" s="24"/>
      <c r="Q20" s="24"/>
      <c r="R20" s="24"/>
      <c r="S20" s="24"/>
      <c r="T20" s="24">
        <v>0</v>
      </c>
      <c r="U20" s="26"/>
      <c r="V20" s="26"/>
      <c r="W20" s="26"/>
      <c r="X20" s="26"/>
      <c r="Y20" s="26"/>
      <c r="Z20" s="26"/>
    </row>
    <row r="21" spans="3:26" x14ac:dyDescent="0.35">
      <c r="C21" s="18"/>
      <c r="D21" s="19"/>
      <c r="E21" s="20"/>
      <c r="F21" s="21"/>
      <c r="G21" s="21"/>
      <c r="H21" s="21"/>
      <c r="I21" s="22"/>
      <c r="J21" s="20"/>
      <c r="K21" s="23"/>
      <c r="L21" s="24"/>
      <c r="M21" s="24"/>
      <c r="N21" s="26"/>
      <c r="O21" s="26"/>
      <c r="P21" s="24"/>
      <c r="Q21" s="24"/>
      <c r="R21" s="24"/>
      <c r="S21" s="24"/>
      <c r="T21" s="24">
        <v>0</v>
      </c>
      <c r="U21" s="26"/>
      <c r="V21" s="26"/>
      <c r="W21" s="26"/>
      <c r="X21" s="26"/>
      <c r="Y21" s="26"/>
      <c r="Z21" s="26"/>
    </row>
    <row r="22" spans="3:26" x14ac:dyDescent="0.35">
      <c r="C22" s="18"/>
      <c r="D22" s="19"/>
      <c r="E22" s="20"/>
      <c r="F22" s="21"/>
      <c r="G22" s="21"/>
      <c r="H22" s="21"/>
      <c r="I22" s="22"/>
      <c r="J22" s="20"/>
      <c r="K22" s="23"/>
      <c r="L22" s="24"/>
      <c r="M22" s="24"/>
      <c r="N22" s="26"/>
      <c r="O22" s="26"/>
      <c r="P22" s="24"/>
      <c r="Q22" s="24"/>
      <c r="R22" s="24"/>
      <c r="S22" s="24"/>
      <c r="T22" s="24">
        <v>0</v>
      </c>
      <c r="U22" s="26"/>
      <c r="V22" s="26"/>
      <c r="W22" s="26"/>
      <c r="X22" s="26"/>
      <c r="Y22" s="26"/>
      <c r="Z22" s="26"/>
    </row>
    <row r="23" spans="3:26" x14ac:dyDescent="0.35">
      <c r="C23" s="18"/>
      <c r="D23" s="19"/>
      <c r="E23" s="20"/>
      <c r="F23" s="21"/>
      <c r="G23" s="21"/>
      <c r="H23" s="21"/>
      <c r="I23" s="22"/>
      <c r="J23" s="20"/>
      <c r="K23" s="23"/>
      <c r="L23" s="24"/>
      <c r="M23" s="24"/>
      <c r="N23" s="26"/>
      <c r="O23" s="26"/>
      <c r="P23" s="24"/>
      <c r="Q23" s="24"/>
      <c r="R23" s="24"/>
      <c r="S23" s="24"/>
      <c r="T23" s="24">
        <v>0</v>
      </c>
      <c r="U23" s="26">
        <v>0</v>
      </c>
      <c r="V23" s="26"/>
      <c r="W23" s="26"/>
      <c r="X23" s="26"/>
      <c r="Y23" s="26"/>
      <c r="Z23" s="26"/>
    </row>
    <row r="24" spans="3:26" x14ac:dyDescent="0.35">
      <c r="C24" s="18"/>
      <c r="D24" s="19"/>
      <c r="E24" s="20"/>
      <c r="F24" s="21"/>
      <c r="G24" s="21"/>
      <c r="H24" s="21"/>
      <c r="I24" s="22"/>
      <c r="J24" s="20"/>
      <c r="K24" s="23"/>
      <c r="L24" s="24"/>
      <c r="M24" s="24"/>
      <c r="N24" s="26"/>
      <c r="O24" s="26"/>
      <c r="P24" s="24"/>
      <c r="Q24" s="24"/>
      <c r="R24" s="24"/>
      <c r="S24" s="24"/>
      <c r="T24" s="24">
        <v>0</v>
      </c>
      <c r="U24" s="26">
        <v>0</v>
      </c>
      <c r="V24" s="26"/>
      <c r="W24" s="26"/>
      <c r="X24" s="26"/>
      <c r="Y24" s="26"/>
      <c r="Z24" s="26"/>
    </row>
    <row r="25" spans="3:26" x14ac:dyDescent="0.35">
      <c r="C25" s="18"/>
      <c r="D25" s="19"/>
      <c r="E25" s="20"/>
      <c r="F25" s="21"/>
      <c r="G25" s="21"/>
      <c r="H25" s="21"/>
      <c r="I25" s="22"/>
      <c r="J25" s="20"/>
      <c r="K25" s="23"/>
      <c r="L25" s="24"/>
      <c r="M25" s="24"/>
      <c r="N25" s="26"/>
      <c r="O25" s="26"/>
      <c r="P25" s="24"/>
      <c r="Q25" s="24"/>
      <c r="R25" s="24"/>
      <c r="S25" s="24"/>
      <c r="T25" s="24">
        <v>0</v>
      </c>
      <c r="U25" s="26">
        <v>0</v>
      </c>
      <c r="V25" s="26"/>
      <c r="W25" s="26"/>
      <c r="X25" s="26"/>
      <c r="Y25" s="26"/>
      <c r="Z25" s="26"/>
    </row>
    <row r="26" spans="3:26" x14ac:dyDescent="0.35">
      <c r="C26" s="18"/>
      <c r="D26" s="19"/>
      <c r="E26" s="20"/>
      <c r="F26" s="21"/>
      <c r="G26" s="21"/>
      <c r="H26" s="21"/>
      <c r="I26" s="22"/>
      <c r="J26" s="20"/>
      <c r="K26" s="23"/>
      <c r="L26" s="24"/>
      <c r="M26" s="24"/>
      <c r="N26" s="26"/>
      <c r="O26" s="26"/>
      <c r="P26" s="24"/>
      <c r="Q26" s="24"/>
      <c r="R26" s="24"/>
      <c r="S26" s="24"/>
      <c r="T26" s="24">
        <v>0</v>
      </c>
      <c r="U26" s="26">
        <v>0</v>
      </c>
      <c r="V26" s="26"/>
      <c r="W26" s="26"/>
      <c r="X26" s="26"/>
      <c r="Y26" s="26"/>
      <c r="Z26" s="26"/>
    </row>
    <row r="27" spans="3:26" x14ac:dyDescent="0.35">
      <c r="C27" s="18"/>
      <c r="D27" s="19"/>
      <c r="E27" s="20"/>
      <c r="F27" s="21"/>
      <c r="G27" s="21"/>
      <c r="H27" s="21"/>
      <c r="I27" s="22"/>
      <c r="J27" s="20"/>
      <c r="K27" s="23"/>
      <c r="L27" s="24"/>
      <c r="M27" s="24"/>
      <c r="N27" s="26"/>
      <c r="O27" s="26"/>
      <c r="P27" s="24"/>
      <c r="Q27" s="24"/>
      <c r="R27" s="24"/>
      <c r="S27" s="24"/>
      <c r="T27" s="24">
        <v>0</v>
      </c>
      <c r="U27" s="26">
        <v>0</v>
      </c>
      <c r="V27" s="26"/>
      <c r="W27" s="26"/>
      <c r="X27" s="26"/>
      <c r="Y27" s="26"/>
      <c r="Z27" s="26"/>
    </row>
    <row r="28" spans="3:26" x14ac:dyDescent="0.35">
      <c r="C28" s="18"/>
      <c r="D28" s="19"/>
      <c r="E28" s="20"/>
      <c r="F28" s="21"/>
      <c r="G28" s="21"/>
      <c r="H28" s="21"/>
      <c r="I28" s="22"/>
      <c r="J28" s="20"/>
      <c r="K28" s="23"/>
      <c r="L28" s="24"/>
      <c r="M28" s="24"/>
      <c r="N28" s="26"/>
      <c r="O28" s="26"/>
      <c r="P28" s="24"/>
      <c r="Q28" s="24"/>
      <c r="R28" s="24"/>
      <c r="S28" s="24"/>
      <c r="T28" s="24">
        <v>0</v>
      </c>
      <c r="U28" s="26">
        <v>0</v>
      </c>
      <c r="V28" s="26"/>
      <c r="W28" s="26"/>
      <c r="X28" s="26"/>
      <c r="Y28" s="26"/>
      <c r="Z28" s="26"/>
    </row>
    <row r="29" spans="3:26" x14ac:dyDescent="0.35">
      <c r="C29" s="18"/>
      <c r="D29" s="19"/>
      <c r="E29" s="20"/>
      <c r="F29" s="21"/>
      <c r="G29" s="21"/>
      <c r="H29" s="21"/>
      <c r="I29" s="22"/>
      <c r="J29" s="20"/>
      <c r="K29" s="23"/>
      <c r="L29" s="24"/>
      <c r="M29" s="24"/>
      <c r="N29" s="26"/>
      <c r="O29" s="26"/>
      <c r="P29" s="24"/>
      <c r="Q29" s="24"/>
      <c r="R29" s="24"/>
      <c r="S29" s="24"/>
      <c r="T29" s="24">
        <v>0</v>
      </c>
      <c r="U29" s="26">
        <v>0</v>
      </c>
      <c r="V29" s="26">
        <v>0</v>
      </c>
      <c r="W29" s="26"/>
      <c r="X29" s="26"/>
      <c r="Y29" s="26"/>
      <c r="Z29" s="26"/>
    </row>
    <row r="30" spans="3:26" x14ac:dyDescent="0.35">
      <c r="C30" s="18"/>
      <c r="D30" s="19"/>
      <c r="E30" s="20"/>
      <c r="F30" s="21"/>
      <c r="G30" s="21"/>
      <c r="H30" s="21"/>
      <c r="I30" s="22"/>
      <c r="J30" s="20"/>
      <c r="K30" s="23"/>
      <c r="L30" s="24"/>
      <c r="M30" s="24"/>
      <c r="N30" s="26"/>
      <c r="O30" s="26"/>
      <c r="P30" s="24"/>
      <c r="Q30" s="24"/>
      <c r="R30" s="24"/>
      <c r="S30" s="24"/>
      <c r="T30" s="24">
        <v>0</v>
      </c>
      <c r="U30" s="26">
        <v>0</v>
      </c>
      <c r="V30" s="26">
        <v>0</v>
      </c>
      <c r="W30" s="26"/>
      <c r="X30" s="26"/>
      <c r="Y30" s="26"/>
      <c r="Z30" s="26"/>
    </row>
    <row r="31" spans="3:26" x14ac:dyDescent="0.35">
      <c r="C31" s="18"/>
      <c r="D31" s="19"/>
      <c r="E31" s="20"/>
      <c r="F31" s="21"/>
      <c r="G31" s="21"/>
      <c r="H31" s="21"/>
      <c r="I31" s="22"/>
      <c r="J31" s="20"/>
      <c r="K31" s="23"/>
      <c r="L31" s="24"/>
      <c r="M31" s="24"/>
      <c r="N31" s="26"/>
      <c r="O31" s="26"/>
      <c r="P31" s="24"/>
      <c r="Q31" s="24"/>
      <c r="R31" s="24"/>
      <c r="S31" s="24"/>
      <c r="T31" s="24">
        <v>0</v>
      </c>
      <c r="U31" s="26">
        <v>0</v>
      </c>
      <c r="V31" s="26">
        <v>0</v>
      </c>
      <c r="W31" s="26"/>
      <c r="X31" s="26"/>
      <c r="Y31" s="26"/>
      <c r="Z31" s="26"/>
    </row>
    <row r="32" spans="3:26" x14ac:dyDescent="0.35">
      <c r="C32" s="18"/>
      <c r="D32" s="19"/>
      <c r="E32" s="20"/>
      <c r="F32" s="21"/>
      <c r="G32" s="21"/>
      <c r="H32" s="21"/>
      <c r="I32" s="22"/>
      <c r="J32" s="20"/>
      <c r="K32" s="23"/>
      <c r="L32" s="24"/>
      <c r="M32" s="24"/>
      <c r="N32" s="26"/>
      <c r="O32" s="26"/>
      <c r="P32" s="24"/>
      <c r="Q32" s="24"/>
      <c r="R32" s="24"/>
      <c r="S32" s="24"/>
      <c r="T32" s="24">
        <v>0</v>
      </c>
      <c r="U32" s="26">
        <v>0</v>
      </c>
      <c r="V32" s="26">
        <v>0</v>
      </c>
      <c r="W32" s="26"/>
      <c r="X32" s="26"/>
      <c r="Y32" s="26"/>
      <c r="Z32" s="26"/>
    </row>
    <row r="33" spans="3:26" x14ac:dyDescent="0.35">
      <c r="C33" s="18"/>
      <c r="D33" s="19"/>
      <c r="E33" s="20"/>
      <c r="F33" s="21"/>
      <c r="G33" s="21"/>
      <c r="H33" s="21"/>
      <c r="I33" s="22"/>
      <c r="J33" s="20"/>
      <c r="K33" s="23"/>
      <c r="L33" s="24"/>
      <c r="M33" s="24"/>
      <c r="N33" s="26"/>
      <c r="O33" s="26"/>
      <c r="P33" s="24"/>
      <c r="Q33" s="24"/>
      <c r="R33" s="24"/>
      <c r="S33" s="24"/>
      <c r="T33" s="24">
        <v>0</v>
      </c>
      <c r="U33" s="26">
        <v>0</v>
      </c>
      <c r="V33" s="26">
        <v>0</v>
      </c>
      <c r="W33" s="26"/>
      <c r="X33" s="26"/>
      <c r="Y33" s="26"/>
      <c r="Z33" s="26"/>
    </row>
    <row r="34" spans="3:26" x14ac:dyDescent="0.35">
      <c r="C34" s="18"/>
      <c r="D34" s="19"/>
      <c r="E34" s="20"/>
      <c r="F34" s="21"/>
      <c r="G34" s="21"/>
      <c r="H34" s="21"/>
      <c r="I34" s="22"/>
      <c r="J34" s="20"/>
      <c r="K34" s="23"/>
      <c r="L34" s="24"/>
      <c r="M34" s="24"/>
      <c r="N34" s="26"/>
      <c r="O34" s="26"/>
      <c r="P34" s="24"/>
      <c r="Q34" s="24"/>
      <c r="R34" s="24"/>
      <c r="S34" s="24"/>
      <c r="T34" s="24">
        <v>0</v>
      </c>
      <c r="U34" s="26">
        <v>0</v>
      </c>
      <c r="V34" s="26">
        <v>0</v>
      </c>
      <c r="W34" s="26"/>
      <c r="X34" s="26"/>
      <c r="Y34" s="26"/>
      <c r="Z34" s="26"/>
    </row>
    <row r="35" spans="3:26" x14ac:dyDescent="0.35">
      <c r="C35" s="18" t="s">
        <v>28</v>
      </c>
      <c r="D35" s="19"/>
      <c r="E35" s="20"/>
      <c r="F35" s="21"/>
      <c r="G35" s="21"/>
      <c r="H35" s="21"/>
      <c r="I35" s="22"/>
      <c r="J35" s="20"/>
      <c r="K35" s="23"/>
      <c r="L35" s="24"/>
      <c r="M35" s="24"/>
      <c r="N35" s="26">
        <v>0</v>
      </c>
      <c r="O35" s="26">
        <v>0</v>
      </c>
      <c r="P35" s="24"/>
      <c r="Q35" s="24"/>
      <c r="R35" s="24"/>
      <c r="S35" s="24"/>
      <c r="T35" s="24"/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</row>
    <row r="36" spans="3:26" x14ac:dyDescent="0.35">
      <c r="C36" s="18" t="s">
        <v>28</v>
      </c>
      <c r="D36" s="19"/>
      <c r="E36" s="20"/>
      <c r="F36" s="21"/>
      <c r="G36" s="21"/>
      <c r="H36" s="21"/>
      <c r="I36" s="22"/>
      <c r="J36" s="20"/>
      <c r="K36" s="23"/>
      <c r="L36" s="24"/>
      <c r="M36" s="24"/>
      <c r="N36" s="26">
        <v>0</v>
      </c>
      <c r="O36" s="26">
        <v>0</v>
      </c>
      <c r="P36" s="24"/>
      <c r="Q36" s="24"/>
      <c r="R36" s="24"/>
      <c r="S36" s="24"/>
      <c r="T36" s="24"/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</row>
    <row r="37" spans="3:26" x14ac:dyDescent="0.35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3:26" x14ac:dyDescent="0.35">
      <c r="C38" s="208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10"/>
      <c r="P38" s="28">
        <f>SUM(P5:P36)</f>
        <v>0</v>
      </c>
      <c r="Q38" s="28">
        <f t="shared" ref="Q38:Y38" si="1">SUM(Q5:Q36)</f>
        <v>200</v>
      </c>
      <c r="R38" s="28">
        <f t="shared" si="1"/>
        <v>280</v>
      </c>
      <c r="S38" s="28">
        <f t="shared" si="1"/>
        <v>280</v>
      </c>
      <c r="T38" s="28">
        <f t="shared" si="1"/>
        <v>0</v>
      </c>
      <c r="U38" s="28">
        <f t="shared" si="1"/>
        <v>0</v>
      </c>
      <c r="V38" s="28">
        <f t="shared" si="1"/>
        <v>11140</v>
      </c>
      <c r="W38" s="28">
        <f t="shared" si="1"/>
        <v>15596</v>
      </c>
      <c r="X38" s="28">
        <f t="shared" si="1"/>
        <v>15596</v>
      </c>
      <c r="Y38" s="28">
        <f t="shared" si="1"/>
        <v>0</v>
      </c>
      <c r="Z38" s="28">
        <f>SUM(Z5:Z36)</f>
        <v>42332</v>
      </c>
    </row>
    <row r="39" spans="3:26" x14ac:dyDescent="0.35"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3:26" x14ac:dyDescent="0.35"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3:26" x14ac:dyDescent="0.35">
      <c r="C41" s="30" t="s">
        <v>72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</sheetData>
  <mergeCells count="16">
    <mergeCell ref="O3:O4"/>
    <mergeCell ref="P3:T3"/>
    <mergeCell ref="U3:Z3"/>
    <mergeCell ref="C38:O38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5"/>
  <dimension ref="A1:E324"/>
  <sheetViews>
    <sheetView topLeftCell="A52" workbookViewId="0">
      <selection activeCell="D56" sqref="D56"/>
    </sheetView>
  </sheetViews>
  <sheetFormatPr defaultRowHeight="14.5" x14ac:dyDescent="0.35"/>
  <cols>
    <col min="1" max="1" width="26.1796875" customWidth="1"/>
    <col min="2" max="2" width="26.26953125" customWidth="1"/>
    <col min="3" max="3" width="24.81640625" customWidth="1"/>
    <col min="4" max="4" width="11.7265625" customWidth="1"/>
    <col min="5" max="5" width="20" customWidth="1"/>
  </cols>
  <sheetData>
    <row r="1" spans="1:5" x14ac:dyDescent="0.35">
      <c r="A1" t="s">
        <v>121</v>
      </c>
      <c r="B1" t="s">
        <v>73</v>
      </c>
      <c r="C1" t="s">
        <v>172</v>
      </c>
      <c r="D1" t="s">
        <v>190</v>
      </c>
      <c r="E1" t="s">
        <v>235</v>
      </c>
    </row>
    <row r="2" spans="1:5" x14ac:dyDescent="0.35">
      <c r="A2">
        <v>7288</v>
      </c>
      <c r="B2" s="76" t="s">
        <v>212</v>
      </c>
      <c r="C2" s="47">
        <v>42361</v>
      </c>
      <c r="D2" s="52">
        <v>42489</v>
      </c>
      <c r="E2">
        <v>48</v>
      </c>
    </row>
    <row r="3" spans="1:5" x14ac:dyDescent="0.35">
      <c r="A3">
        <v>7552</v>
      </c>
      <c r="B3" s="76" t="s">
        <v>212</v>
      </c>
      <c r="C3" s="47">
        <v>42361</v>
      </c>
      <c r="D3" s="52">
        <v>42489</v>
      </c>
      <c r="E3">
        <v>48</v>
      </c>
    </row>
    <row r="4" spans="1:5" x14ac:dyDescent="0.35">
      <c r="A4">
        <v>7572</v>
      </c>
      <c r="B4" s="76" t="s">
        <v>212</v>
      </c>
      <c r="C4" s="47">
        <v>42361</v>
      </c>
      <c r="D4" s="52">
        <v>42489</v>
      </c>
      <c r="E4">
        <v>48</v>
      </c>
    </row>
    <row r="5" spans="1:5" x14ac:dyDescent="0.35">
      <c r="A5">
        <v>7576</v>
      </c>
      <c r="B5" s="76" t="s">
        <v>212</v>
      </c>
      <c r="C5" s="47">
        <v>42361</v>
      </c>
      <c r="D5" s="52">
        <v>42489</v>
      </c>
      <c r="E5">
        <v>48</v>
      </c>
    </row>
    <row r="6" spans="1:5" x14ac:dyDescent="0.35">
      <c r="A6">
        <v>7624</v>
      </c>
      <c r="B6" s="76" t="s">
        <v>212</v>
      </c>
      <c r="C6" s="47">
        <v>42361</v>
      </c>
      <c r="D6" s="52">
        <v>42489</v>
      </c>
      <c r="E6">
        <v>48</v>
      </c>
    </row>
    <row r="7" spans="1:5" x14ac:dyDescent="0.35">
      <c r="A7">
        <v>7635</v>
      </c>
      <c r="B7" s="76" t="s">
        <v>212</v>
      </c>
      <c r="C7" s="47">
        <v>42361</v>
      </c>
      <c r="D7" s="52">
        <v>42489</v>
      </c>
      <c r="E7">
        <v>48</v>
      </c>
    </row>
    <row r="8" spans="1:5" x14ac:dyDescent="0.35">
      <c r="A8">
        <v>7639</v>
      </c>
      <c r="B8" s="76" t="s">
        <v>212</v>
      </c>
      <c r="C8" s="47">
        <v>42361</v>
      </c>
      <c r="D8" s="52">
        <v>42489</v>
      </c>
      <c r="E8">
        <v>48</v>
      </c>
    </row>
    <row r="9" spans="1:5" x14ac:dyDescent="0.35">
      <c r="A9">
        <v>7642</v>
      </c>
      <c r="B9" s="76" t="s">
        <v>212</v>
      </c>
      <c r="C9" s="47">
        <v>42361</v>
      </c>
      <c r="D9" s="52">
        <v>42489</v>
      </c>
      <c r="E9">
        <v>48</v>
      </c>
    </row>
    <row r="10" spans="1:5" x14ac:dyDescent="0.35">
      <c r="A10">
        <v>7643</v>
      </c>
      <c r="B10" s="76" t="s">
        <v>212</v>
      </c>
      <c r="C10" s="47">
        <v>42361</v>
      </c>
      <c r="D10" s="52">
        <v>42489</v>
      </c>
      <c r="E10">
        <v>48</v>
      </c>
    </row>
    <row r="11" spans="1:5" x14ac:dyDescent="0.35">
      <c r="A11">
        <v>7646</v>
      </c>
      <c r="B11" s="76" t="s">
        <v>212</v>
      </c>
      <c r="C11" s="47">
        <v>42361</v>
      </c>
      <c r="D11" s="52">
        <v>42489</v>
      </c>
      <c r="E11">
        <v>48</v>
      </c>
    </row>
    <row r="12" spans="1:5" x14ac:dyDescent="0.35">
      <c r="A12">
        <v>7652</v>
      </c>
      <c r="B12" s="76" t="s">
        <v>212</v>
      </c>
      <c r="C12" s="47">
        <v>42361</v>
      </c>
      <c r="D12" s="52">
        <v>42489</v>
      </c>
      <c r="E12">
        <v>48</v>
      </c>
    </row>
    <row r="13" spans="1:5" x14ac:dyDescent="0.35">
      <c r="A13">
        <v>7657</v>
      </c>
      <c r="B13" s="76" t="s">
        <v>212</v>
      </c>
      <c r="C13" s="47">
        <v>42361</v>
      </c>
      <c r="D13" s="52">
        <v>42489</v>
      </c>
      <c r="E13">
        <v>48</v>
      </c>
    </row>
    <row r="14" spans="1:5" x14ac:dyDescent="0.35">
      <c r="A14">
        <v>7662</v>
      </c>
      <c r="B14" s="76" t="s">
        <v>212</v>
      </c>
      <c r="C14" s="47">
        <v>42361</v>
      </c>
      <c r="D14" s="52">
        <v>42489</v>
      </c>
      <c r="E14">
        <v>48</v>
      </c>
    </row>
    <row r="15" spans="1:5" x14ac:dyDescent="0.35">
      <c r="A15">
        <v>7673</v>
      </c>
      <c r="B15" s="76" t="s">
        <v>212</v>
      </c>
      <c r="C15" s="47">
        <v>42361</v>
      </c>
      <c r="D15" s="52">
        <v>42489</v>
      </c>
      <c r="E15">
        <v>48</v>
      </c>
    </row>
    <row r="16" spans="1:5" x14ac:dyDescent="0.35">
      <c r="A16">
        <v>7677</v>
      </c>
      <c r="B16" s="76" t="s">
        <v>212</v>
      </c>
      <c r="C16" s="47">
        <v>42361</v>
      </c>
      <c r="D16" s="52">
        <v>42489</v>
      </c>
      <c r="E16">
        <v>48</v>
      </c>
    </row>
    <row r="17" spans="1:5" x14ac:dyDescent="0.35">
      <c r="A17">
        <v>7686</v>
      </c>
      <c r="B17" s="76" t="s">
        <v>212</v>
      </c>
      <c r="C17" s="47">
        <v>42361</v>
      </c>
      <c r="D17" s="52">
        <v>42489</v>
      </c>
      <c r="E17">
        <v>48</v>
      </c>
    </row>
    <row r="18" spans="1:5" x14ac:dyDescent="0.35">
      <c r="A18">
        <v>7692</v>
      </c>
      <c r="B18" s="76" t="s">
        <v>212</v>
      </c>
      <c r="C18" s="47">
        <v>42361</v>
      </c>
      <c r="D18" s="52">
        <v>42489</v>
      </c>
      <c r="E18">
        <v>48</v>
      </c>
    </row>
    <row r="19" spans="1:5" x14ac:dyDescent="0.35">
      <c r="A19">
        <v>7694</v>
      </c>
      <c r="B19" s="76" t="s">
        <v>212</v>
      </c>
      <c r="C19" s="47">
        <v>42361</v>
      </c>
      <c r="D19" s="52">
        <v>42489</v>
      </c>
      <c r="E19">
        <v>48</v>
      </c>
    </row>
    <row r="20" spans="1:5" x14ac:dyDescent="0.35">
      <c r="A20">
        <v>7704</v>
      </c>
      <c r="B20" s="76" t="s">
        <v>212</v>
      </c>
      <c r="C20" s="47">
        <v>42361</v>
      </c>
      <c r="D20" s="52">
        <v>42489</v>
      </c>
      <c r="E20">
        <v>48</v>
      </c>
    </row>
    <row r="21" spans="1:5" x14ac:dyDescent="0.35">
      <c r="A21">
        <v>7706</v>
      </c>
      <c r="B21" s="76" t="s">
        <v>212</v>
      </c>
      <c r="C21" s="47">
        <v>42361</v>
      </c>
      <c r="D21" s="52">
        <v>42489</v>
      </c>
      <c r="E21">
        <v>48</v>
      </c>
    </row>
    <row r="22" spans="1:5" x14ac:dyDescent="0.35">
      <c r="A22">
        <v>7721</v>
      </c>
      <c r="B22" s="76" t="s">
        <v>212</v>
      </c>
      <c r="C22" s="47">
        <v>42361</v>
      </c>
      <c r="D22" s="52">
        <v>42489</v>
      </c>
      <c r="E22">
        <v>48</v>
      </c>
    </row>
    <row r="23" spans="1:5" x14ac:dyDescent="0.35">
      <c r="A23">
        <v>7724</v>
      </c>
      <c r="B23" s="76" t="s">
        <v>212</v>
      </c>
      <c r="C23" s="47">
        <v>42361</v>
      </c>
      <c r="D23" s="52">
        <v>42489</v>
      </c>
      <c r="E23">
        <v>48</v>
      </c>
    </row>
    <row r="24" spans="1:5" x14ac:dyDescent="0.35">
      <c r="A24">
        <v>7725</v>
      </c>
      <c r="B24" s="76" t="s">
        <v>212</v>
      </c>
      <c r="C24" s="47">
        <v>42361</v>
      </c>
      <c r="D24" s="52">
        <v>42489</v>
      </c>
      <c r="E24">
        <v>48</v>
      </c>
    </row>
    <row r="25" spans="1:5" x14ac:dyDescent="0.35">
      <c r="A25">
        <v>7726</v>
      </c>
      <c r="B25" s="76" t="s">
        <v>212</v>
      </c>
      <c r="C25" s="47">
        <v>42361</v>
      </c>
      <c r="D25" s="52">
        <v>42489</v>
      </c>
      <c r="E25">
        <v>48</v>
      </c>
    </row>
    <row r="26" spans="1:5" x14ac:dyDescent="0.35">
      <c r="A26">
        <v>7735</v>
      </c>
      <c r="B26" s="76" t="s">
        <v>212</v>
      </c>
      <c r="C26" s="47">
        <v>42361</v>
      </c>
      <c r="D26" s="52">
        <v>42489</v>
      </c>
      <c r="E26">
        <v>48</v>
      </c>
    </row>
    <row r="27" spans="1:5" x14ac:dyDescent="0.35">
      <c r="A27">
        <v>7736</v>
      </c>
      <c r="B27" s="76" t="s">
        <v>212</v>
      </c>
      <c r="C27" s="47">
        <v>42361</v>
      </c>
      <c r="D27" s="52">
        <v>42489</v>
      </c>
      <c r="E27">
        <v>48</v>
      </c>
    </row>
    <row r="28" spans="1:5" x14ac:dyDescent="0.35">
      <c r="A28">
        <v>7738</v>
      </c>
      <c r="B28" s="76" t="s">
        <v>212</v>
      </c>
      <c r="C28" s="47">
        <v>42361</v>
      </c>
      <c r="D28" s="52">
        <v>42489</v>
      </c>
      <c r="E28">
        <v>48</v>
      </c>
    </row>
    <row r="29" spans="1:5" x14ac:dyDescent="0.35">
      <c r="A29">
        <v>7740</v>
      </c>
      <c r="B29" s="76" t="s">
        <v>212</v>
      </c>
      <c r="C29" s="47">
        <v>42361</v>
      </c>
      <c r="D29" s="52">
        <v>42489</v>
      </c>
      <c r="E29">
        <v>48</v>
      </c>
    </row>
    <row r="30" spans="1:5" x14ac:dyDescent="0.35">
      <c r="A30">
        <v>7758</v>
      </c>
      <c r="B30" s="76" t="s">
        <v>212</v>
      </c>
      <c r="C30" s="47">
        <v>42361</v>
      </c>
      <c r="D30" s="52">
        <v>42489</v>
      </c>
      <c r="E30">
        <v>48</v>
      </c>
    </row>
    <row r="31" spans="1:5" x14ac:dyDescent="0.35">
      <c r="A31">
        <v>7763</v>
      </c>
      <c r="B31" s="76" t="s">
        <v>212</v>
      </c>
      <c r="C31" s="47">
        <v>42361</v>
      </c>
      <c r="D31" s="52">
        <v>42489</v>
      </c>
      <c r="E31">
        <v>48</v>
      </c>
    </row>
    <row r="32" spans="1:5" x14ac:dyDescent="0.35">
      <c r="A32">
        <v>7774</v>
      </c>
      <c r="B32" s="76" t="s">
        <v>212</v>
      </c>
      <c r="C32" s="47">
        <v>42361</v>
      </c>
      <c r="D32" s="52">
        <v>42489</v>
      </c>
      <c r="E32">
        <v>48</v>
      </c>
    </row>
    <row r="33" spans="1:5" x14ac:dyDescent="0.35">
      <c r="A33">
        <v>7777</v>
      </c>
      <c r="B33" s="76" t="s">
        <v>212</v>
      </c>
      <c r="C33" s="47">
        <v>42361</v>
      </c>
      <c r="D33" s="52">
        <v>42489</v>
      </c>
      <c r="E33">
        <v>48</v>
      </c>
    </row>
    <row r="34" spans="1:5" x14ac:dyDescent="0.35">
      <c r="A34">
        <v>7779</v>
      </c>
      <c r="B34" s="76" t="s">
        <v>212</v>
      </c>
      <c r="C34" s="47">
        <v>42361</v>
      </c>
      <c r="D34" s="52">
        <v>42489</v>
      </c>
      <c r="E34">
        <v>48</v>
      </c>
    </row>
    <row r="35" spans="1:5" x14ac:dyDescent="0.35">
      <c r="A35">
        <v>7781</v>
      </c>
      <c r="B35" s="76" t="s">
        <v>212</v>
      </c>
      <c r="C35" s="47">
        <v>42361</v>
      </c>
      <c r="D35" s="52">
        <v>42489</v>
      </c>
      <c r="E35">
        <v>48</v>
      </c>
    </row>
    <row r="36" spans="1:5" x14ac:dyDescent="0.35">
      <c r="A36">
        <v>7783</v>
      </c>
      <c r="B36" s="76" t="s">
        <v>212</v>
      </c>
      <c r="C36" s="47">
        <v>42361</v>
      </c>
      <c r="D36" s="52">
        <v>42489</v>
      </c>
      <c r="E36">
        <v>48</v>
      </c>
    </row>
    <row r="37" spans="1:5" x14ac:dyDescent="0.35">
      <c r="A37">
        <v>7785</v>
      </c>
      <c r="B37" s="76" t="s">
        <v>212</v>
      </c>
      <c r="C37" s="47">
        <v>42361</v>
      </c>
      <c r="D37" s="52">
        <v>42489</v>
      </c>
      <c r="E37">
        <v>48</v>
      </c>
    </row>
    <row r="38" spans="1:5" x14ac:dyDescent="0.35">
      <c r="A38">
        <v>7795</v>
      </c>
      <c r="B38" s="76" t="s">
        <v>212</v>
      </c>
      <c r="C38" s="47">
        <v>42361</v>
      </c>
      <c r="D38" s="52">
        <v>42489</v>
      </c>
      <c r="E38">
        <v>48</v>
      </c>
    </row>
    <row r="39" spans="1:5" x14ac:dyDescent="0.35">
      <c r="A39">
        <v>7797</v>
      </c>
      <c r="B39" s="76" t="s">
        <v>212</v>
      </c>
      <c r="C39" s="47">
        <v>42361</v>
      </c>
      <c r="D39" s="52">
        <v>42489</v>
      </c>
      <c r="E39">
        <v>48</v>
      </c>
    </row>
    <row r="40" spans="1:5" x14ac:dyDescent="0.35">
      <c r="A40">
        <v>7803</v>
      </c>
      <c r="B40" s="76" t="s">
        <v>212</v>
      </c>
      <c r="C40" s="47">
        <v>42361</v>
      </c>
      <c r="D40" s="52">
        <v>42489</v>
      </c>
      <c r="E40">
        <v>48</v>
      </c>
    </row>
    <row r="41" spans="1:5" x14ac:dyDescent="0.35">
      <c r="A41">
        <v>12338</v>
      </c>
      <c r="B41" s="76" t="s">
        <v>212</v>
      </c>
      <c r="C41" s="47">
        <v>42361</v>
      </c>
      <c r="D41" s="52">
        <v>42489</v>
      </c>
      <c r="E41">
        <v>48</v>
      </c>
    </row>
    <row r="42" spans="1:5" x14ac:dyDescent="0.35">
      <c r="A42">
        <v>12380</v>
      </c>
      <c r="B42" s="76" t="s">
        <v>212</v>
      </c>
      <c r="C42" s="47">
        <v>42361</v>
      </c>
      <c r="D42" s="52">
        <v>42489</v>
      </c>
      <c r="E42">
        <v>48</v>
      </c>
    </row>
    <row r="43" spans="1:5" x14ac:dyDescent="0.35">
      <c r="A43">
        <v>12415</v>
      </c>
      <c r="B43" s="76" t="s">
        <v>212</v>
      </c>
      <c r="C43" s="47">
        <v>42361</v>
      </c>
      <c r="D43" s="52">
        <v>42489</v>
      </c>
      <c r="E43">
        <v>48</v>
      </c>
    </row>
    <row r="44" spans="1:5" x14ac:dyDescent="0.35">
      <c r="A44">
        <v>12430</v>
      </c>
      <c r="B44" s="76" t="s">
        <v>212</v>
      </c>
      <c r="C44" s="47">
        <v>42361</v>
      </c>
      <c r="D44" s="52">
        <v>42489</v>
      </c>
      <c r="E44">
        <v>48</v>
      </c>
    </row>
    <row r="45" spans="1:5" x14ac:dyDescent="0.35">
      <c r="A45">
        <v>12432</v>
      </c>
      <c r="B45" s="76" t="s">
        <v>212</v>
      </c>
      <c r="C45" s="47">
        <v>42361</v>
      </c>
      <c r="D45" s="52">
        <v>42489</v>
      </c>
      <c r="E45">
        <v>48</v>
      </c>
    </row>
    <row r="46" spans="1:5" x14ac:dyDescent="0.35">
      <c r="A46">
        <v>12440</v>
      </c>
      <c r="B46" s="76" t="s">
        <v>212</v>
      </c>
      <c r="C46" s="47">
        <v>42361</v>
      </c>
      <c r="D46" s="52">
        <v>42489</v>
      </c>
      <c r="E46">
        <v>48</v>
      </c>
    </row>
    <row r="47" spans="1:5" x14ac:dyDescent="0.35">
      <c r="A47">
        <v>12450</v>
      </c>
      <c r="B47" s="76" t="s">
        <v>212</v>
      </c>
      <c r="C47" s="47">
        <v>42361</v>
      </c>
      <c r="D47" s="52">
        <v>42489</v>
      </c>
      <c r="E47">
        <v>48</v>
      </c>
    </row>
    <row r="48" spans="1:5" x14ac:dyDescent="0.35">
      <c r="A48">
        <v>12514</v>
      </c>
      <c r="B48" s="76" t="s">
        <v>212</v>
      </c>
      <c r="C48" s="47">
        <v>42361</v>
      </c>
      <c r="D48" s="52">
        <v>42489</v>
      </c>
      <c r="E48">
        <v>48</v>
      </c>
    </row>
    <row r="49" spans="1:5" x14ac:dyDescent="0.35">
      <c r="A49">
        <v>12523</v>
      </c>
      <c r="B49" s="76" t="s">
        <v>212</v>
      </c>
      <c r="C49" s="47">
        <v>42361</v>
      </c>
      <c r="D49" s="52">
        <v>42489</v>
      </c>
      <c r="E49">
        <v>48</v>
      </c>
    </row>
    <row r="50" spans="1:5" x14ac:dyDescent="0.35">
      <c r="A50">
        <v>12527</v>
      </c>
      <c r="B50" s="76" t="s">
        <v>212</v>
      </c>
      <c r="C50" s="47">
        <v>42361</v>
      </c>
      <c r="D50" s="52">
        <v>42489</v>
      </c>
      <c r="E50">
        <v>48</v>
      </c>
    </row>
    <row r="51" spans="1:5" x14ac:dyDescent="0.35">
      <c r="A51">
        <v>12547</v>
      </c>
      <c r="B51" s="76" t="s">
        <v>212</v>
      </c>
      <c r="C51" s="47">
        <v>42361</v>
      </c>
      <c r="D51" s="52">
        <v>42489</v>
      </c>
      <c r="E51">
        <v>48</v>
      </c>
    </row>
    <row r="52" spans="1:5" x14ac:dyDescent="0.35">
      <c r="A52">
        <v>12617</v>
      </c>
      <c r="B52" s="76" t="s">
        <v>212</v>
      </c>
      <c r="C52" s="47">
        <v>42361</v>
      </c>
      <c r="D52" s="52">
        <v>42489</v>
      </c>
      <c r="E52">
        <v>48</v>
      </c>
    </row>
    <row r="53" spans="1:5" x14ac:dyDescent="0.35">
      <c r="A53">
        <v>12627</v>
      </c>
      <c r="B53" s="76" t="s">
        <v>212</v>
      </c>
      <c r="C53" s="47">
        <v>42361</v>
      </c>
      <c r="D53" s="52">
        <v>42489</v>
      </c>
      <c r="E53">
        <v>48</v>
      </c>
    </row>
    <row r="54" spans="1:5" x14ac:dyDescent="0.35">
      <c r="A54">
        <v>12634</v>
      </c>
      <c r="B54" s="76" t="s">
        <v>212</v>
      </c>
      <c r="C54" s="47">
        <v>42361</v>
      </c>
      <c r="D54" s="52">
        <v>42489</v>
      </c>
      <c r="E54">
        <v>48</v>
      </c>
    </row>
    <row r="55" spans="1:5" x14ac:dyDescent="0.35">
      <c r="A55">
        <v>12647</v>
      </c>
      <c r="B55" s="76" t="s">
        <v>212</v>
      </c>
      <c r="C55" s="47">
        <v>42361</v>
      </c>
      <c r="D55" s="52">
        <v>42489</v>
      </c>
      <c r="E55">
        <v>48</v>
      </c>
    </row>
    <row r="56" spans="1:5" x14ac:dyDescent="0.35">
      <c r="A56">
        <v>21911</v>
      </c>
      <c r="B56" t="s">
        <v>213</v>
      </c>
      <c r="C56" s="47">
        <v>42660</v>
      </c>
      <c r="D56" s="52">
        <v>42670</v>
      </c>
      <c r="E56" t="s">
        <v>236</v>
      </c>
    </row>
    <row r="57" spans="1:5" x14ac:dyDescent="0.35">
      <c r="A57">
        <v>21914</v>
      </c>
      <c r="B57" t="s">
        <v>213</v>
      </c>
      <c r="C57" s="47">
        <v>42660</v>
      </c>
      <c r="D57" s="52">
        <v>42670</v>
      </c>
      <c r="E57" t="s">
        <v>236</v>
      </c>
    </row>
    <row r="58" spans="1:5" x14ac:dyDescent="0.35">
      <c r="A58">
        <v>21924</v>
      </c>
      <c r="B58" t="s">
        <v>213</v>
      </c>
      <c r="C58" s="47">
        <v>42660</v>
      </c>
      <c r="D58" s="52">
        <v>42670</v>
      </c>
      <c r="E58" t="s">
        <v>236</v>
      </c>
    </row>
    <row r="59" spans="1:5" x14ac:dyDescent="0.35">
      <c r="A59">
        <v>21925</v>
      </c>
      <c r="B59" t="s">
        <v>213</v>
      </c>
      <c r="C59" s="47">
        <v>42660</v>
      </c>
      <c r="D59" s="52">
        <v>42670</v>
      </c>
      <c r="E59" t="s">
        <v>236</v>
      </c>
    </row>
    <row r="60" spans="1:5" x14ac:dyDescent="0.35">
      <c r="A60">
        <v>21929</v>
      </c>
      <c r="B60" t="s">
        <v>213</v>
      </c>
      <c r="C60" s="47">
        <v>42660</v>
      </c>
      <c r="D60" s="52">
        <v>42670</v>
      </c>
      <c r="E60" t="s">
        <v>236</v>
      </c>
    </row>
    <row r="61" spans="1:5" x14ac:dyDescent="0.35">
      <c r="A61">
        <v>21930</v>
      </c>
      <c r="B61" t="s">
        <v>213</v>
      </c>
      <c r="C61" s="47">
        <v>42660</v>
      </c>
      <c r="D61" s="52">
        <v>42670</v>
      </c>
      <c r="E61" t="s">
        <v>236</v>
      </c>
    </row>
    <row r="62" spans="1:5" x14ac:dyDescent="0.35">
      <c r="A62">
        <v>21935</v>
      </c>
      <c r="B62" t="s">
        <v>213</v>
      </c>
      <c r="C62" s="47">
        <v>42660</v>
      </c>
      <c r="D62" s="52">
        <v>42670</v>
      </c>
      <c r="E62" t="s">
        <v>236</v>
      </c>
    </row>
    <row r="63" spans="1:5" x14ac:dyDescent="0.35">
      <c r="A63">
        <v>21937</v>
      </c>
      <c r="B63" t="s">
        <v>213</v>
      </c>
      <c r="C63" s="47">
        <v>42660</v>
      </c>
      <c r="D63" s="52">
        <v>42670</v>
      </c>
      <c r="E63" t="s">
        <v>236</v>
      </c>
    </row>
    <row r="64" spans="1:5" x14ac:dyDescent="0.35">
      <c r="A64">
        <v>21940</v>
      </c>
      <c r="B64" t="s">
        <v>213</v>
      </c>
      <c r="C64" s="47">
        <v>42660</v>
      </c>
      <c r="D64" s="52">
        <v>42670</v>
      </c>
      <c r="E64" t="s">
        <v>236</v>
      </c>
    </row>
    <row r="65" spans="1:5" x14ac:dyDescent="0.35">
      <c r="A65">
        <v>21942</v>
      </c>
      <c r="B65" t="s">
        <v>213</v>
      </c>
      <c r="C65" s="47">
        <v>42660</v>
      </c>
      <c r="D65" s="52">
        <v>42670</v>
      </c>
      <c r="E65" t="s">
        <v>236</v>
      </c>
    </row>
    <row r="66" spans="1:5" x14ac:dyDescent="0.35">
      <c r="A66">
        <v>21948</v>
      </c>
      <c r="B66" t="s">
        <v>213</v>
      </c>
      <c r="C66" s="47">
        <v>42660</v>
      </c>
      <c r="D66" s="52">
        <v>42670</v>
      </c>
      <c r="E66" t="s">
        <v>236</v>
      </c>
    </row>
    <row r="67" spans="1:5" x14ac:dyDescent="0.35">
      <c r="A67">
        <v>21951</v>
      </c>
      <c r="B67" t="s">
        <v>213</v>
      </c>
      <c r="C67" s="47">
        <v>42660</v>
      </c>
      <c r="D67" s="52">
        <v>42670</v>
      </c>
      <c r="E67" t="s">
        <v>236</v>
      </c>
    </row>
    <row r="68" spans="1:5" x14ac:dyDescent="0.35">
      <c r="A68">
        <v>21955</v>
      </c>
      <c r="B68" t="s">
        <v>213</v>
      </c>
      <c r="C68" s="47">
        <v>42660</v>
      </c>
      <c r="D68" s="52">
        <v>42670</v>
      </c>
      <c r="E68" t="s">
        <v>236</v>
      </c>
    </row>
    <row r="69" spans="1:5" x14ac:dyDescent="0.35">
      <c r="A69">
        <v>21957</v>
      </c>
      <c r="B69" t="s">
        <v>213</v>
      </c>
      <c r="C69" s="47">
        <v>42660</v>
      </c>
      <c r="D69" s="52">
        <v>42670</v>
      </c>
      <c r="E69">
        <v>12</v>
      </c>
    </row>
    <row r="70" spans="1:5" x14ac:dyDescent="0.35">
      <c r="A70">
        <v>21959</v>
      </c>
      <c r="B70" t="s">
        <v>213</v>
      </c>
      <c r="C70" s="47">
        <v>42660</v>
      </c>
      <c r="D70" s="52">
        <v>42670</v>
      </c>
      <c r="E70" t="s">
        <v>236</v>
      </c>
    </row>
    <row r="71" spans="1:5" x14ac:dyDescent="0.35">
      <c r="A71">
        <v>21960</v>
      </c>
      <c r="B71" t="s">
        <v>213</v>
      </c>
      <c r="C71" s="47">
        <v>42660</v>
      </c>
      <c r="D71" s="52">
        <v>42670</v>
      </c>
      <c r="E71" t="s">
        <v>236</v>
      </c>
    </row>
    <row r="72" spans="1:5" x14ac:dyDescent="0.35">
      <c r="A72">
        <v>21964</v>
      </c>
      <c r="B72" t="s">
        <v>213</v>
      </c>
      <c r="C72" s="47">
        <v>42660</v>
      </c>
      <c r="D72" s="52">
        <v>42670</v>
      </c>
      <c r="E72" t="s">
        <v>236</v>
      </c>
    </row>
    <row r="73" spans="1:5" x14ac:dyDescent="0.35">
      <c r="A73">
        <v>21967</v>
      </c>
      <c r="B73" t="s">
        <v>213</v>
      </c>
      <c r="C73" s="47">
        <v>42660</v>
      </c>
      <c r="D73" s="52">
        <v>42670</v>
      </c>
      <c r="E73">
        <v>3</v>
      </c>
    </row>
    <row r="74" spans="1:5" x14ac:dyDescent="0.35">
      <c r="A74">
        <v>21968</v>
      </c>
      <c r="B74" t="s">
        <v>213</v>
      </c>
      <c r="C74" s="47">
        <v>42660</v>
      </c>
      <c r="D74" s="52">
        <v>42670</v>
      </c>
      <c r="E74">
        <v>18</v>
      </c>
    </row>
    <row r="75" spans="1:5" x14ac:dyDescent="0.35">
      <c r="A75">
        <v>21969</v>
      </c>
      <c r="B75" t="s">
        <v>213</v>
      </c>
      <c r="C75" s="47">
        <v>42660</v>
      </c>
      <c r="D75" s="52">
        <v>42670</v>
      </c>
      <c r="E75" t="s">
        <v>236</v>
      </c>
    </row>
    <row r="76" spans="1:5" x14ac:dyDescent="0.35">
      <c r="A76">
        <v>21970</v>
      </c>
      <c r="B76" t="s">
        <v>213</v>
      </c>
      <c r="C76" s="47">
        <v>42660</v>
      </c>
      <c r="D76" s="52">
        <v>42670</v>
      </c>
      <c r="E76" t="s">
        <v>236</v>
      </c>
    </row>
    <row r="77" spans="1:5" x14ac:dyDescent="0.35">
      <c r="A77">
        <v>21971</v>
      </c>
      <c r="B77" t="s">
        <v>213</v>
      </c>
      <c r="C77" s="47">
        <v>42660</v>
      </c>
      <c r="D77" s="52">
        <v>42670</v>
      </c>
      <c r="E77">
        <v>18</v>
      </c>
    </row>
    <row r="78" spans="1:5" x14ac:dyDescent="0.35">
      <c r="A78">
        <v>21972</v>
      </c>
      <c r="B78" t="s">
        <v>213</v>
      </c>
      <c r="C78" s="47">
        <v>42660</v>
      </c>
      <c r="D78" s="52">
        <v>42670</v>
      </c>
      <c r="E78" t="s">
        <v>236</v>
      </c>
    </row>
    <row r="79" spans="1:5" x14ac:dyDescent="0.35">
      <c r="A79">
        <v>21973</v>
      </c>
      <c r="B79" t="s">
        <v>213</v>
      </c>
      <c r="C79" s="47">
        <v>42660</v>
      </c>
      <c r="D79" s="52">
        <v>42670</v>
      </c>
      <c r="E79" t="s">
        <v>236</v>
      </c>
    </row>
    <row r="80" spans="1:5" x14ac:dyDescent="0.35">
      <c r="A80">
        <v>21975</v>
      </c>
      <c r="B80" t="s">
        <v>213</v>
      </c>
      <c r="C80" s="47">
        <v>42660</v>
      </c>
      <c r="D80" s="52">
        <v>42670</v>
      </c>
      <c r="E80">
        <v>12</v>
      </c>
    </row>
    <row r="81" spans="1:5" x14ac:dyDescent="0.35">
      <c r="A81">
        <v>22028</v>
      </c>
      <c r="B81" s="48" t="s">
        <v>1</v>
      </c>
      <c r="C81" s="47">
        <v>42690</v>
      </c>
      <c r="D81" s="52">
        <v>42738</v>
      </c>
      <c r="E81">
        <v>48</v>
      </c>
    </row>
    <row r="82" spans="1:5" x14ac:dyDescent="0.35">
      <c r="A82">
        <v>22073</v>
      </c>
      <c r="B82" t="s">
        <v>1</v>
      </c>
      <c r="C82" s="47">
        <v>42690</v>
      </c>
      <c r="D82" s="52">
        <v>42738</v>
      </c>
      <c r="E82">
        <v>48</v>
      </c>
    </row>
    <row r="83" spans="1:5" x14ac:dyDescent="0.35">
      <c r="A83">
        <v>22078</v>
      </c>
      <c r="B83" t="s">
        <v>1</v>
      </c>
      <c r="C83" s="47">
        <v>42690</v>
      </c>
      <c r="D83" s="52">
        <v>42738</v>
      </c>
      <c r="E83">
        <v>48</v>
      </c>
    </row>
    <row r="84" spans="1:5" x14ac:dyDescent="0.35">
      <c r="A84">
        <v>22088</v>
      </c>
      <c r="B84" t="s">
        <v>1</v>
      </c>
      <c r="C84" s="47">
        <v>42690</v>
      </c>
      <c r="D84" s="52">
        <v>42738</v>
      </c>
      <c r="E84">
        <v>48</v>
      </c>
    </row>
    <row r="85" spans="1:5" x14ac:dyDescent="0.35">
      <c r="A85">
        <v>22089</v>
      </c>
      <c r="B85" t="s">
        <v>1</v>
      </c>
      <c r="C85" s="47">
        <v>42690</v>
      </c>
      <c r="D85" s="52">
        <v>42738</v>
      </c>
      <c r="E85">
        <v>48</v>
      </c>
    </row>
    <row r="86" spans="1:5" x14ac:dyDescent="0.35">
      <c r="A86">
        <v>22100</v>
      </c>
      <c r="B86" t="s">
        <v>1</v>
      </c>
      <c r="C86" s="47">
        <v>42690</v>
      </c>
      <c r="D86" s="52">
        <v>42738</v>
      </c>
      <c r="E86">
        <v>48</v>
      </c>
    </row>
    <row r="87" spans="1:5" x14ac:dyDescent="0.35">
      <c r="A87">
        <v>22101</v>
      </c>
      <c r="B87" t="s">
        <v>1</v>
      </c>
      <c r="C87" s="47">
        <v>42690</v>
      </c>
      <c r="D87" s="52">
        <v>42738</v>
      </c>
      <c r="E87">
        <v>48</v>
      </c>
    </row>
    <row r="88" spans="1:5" x14ac:dyDescent="0.35">
      <c r="A88">
        <v>22104</v>
      </c>
      <c r="B88" t="s">
        <v>1</v>
      </c>
      <c r="C88" s="47">
        <v>42690</v>
      </c>
      <c r="D88" s="52">
        <v>42738</v>
      </c>
      <c r="E88">
        <v>48</v>
      </c>
    </row>
    <row r="89" spans="1:5" x14ac:dyDescent="0.35">
      <c r="A89">
        <v>22105</v>
      </c>
      <c r="B89" t="s">
        <v>1</v>
      </c>
      <c r="C89" s="47">
        <v>42690</v>
      </c>
      <c r="D89" s="52">
        <v>42738</v>
      </c>
      <c r="E89">
        <v>48</v>
      </c>
    </row>
    <row r="90" spans="1:5" x14ac:dyDescent="0.35">
      <c r="A90">
        <v>22108</v>
      </c>
      <c r="B90" t="s">
        <v>1</v>
      </c>
      <c r="C90" s="47">
        <v>42690</v>
      </c>
      <c r="D90" s="52">
        <v>42738</v>
      </c>
      <c r="E90">
        <v>48</v>
      </c>
    </row>
    <row r="91" spans="1:5" x14ac:dyDescent="0.35">
      <c r="A91">
        <v>22109</v>
      </c>
      <c r="B91" t="s">
        <v>1</v>
      </c>
      <c r="C91" s="47">
        <v>42690</v>
      </c>
      <c r="D91" s="52">
        <v>42738</v>
      </c>
      <c r="E91">
        <v>48</v>
      </c>
    </row>
    <row r="92" spans="1:5" x14ac:dyDescent="0.35">
      <c r="A92">
        <v>22111</v>
      </c>
      <c r="B92" t="s">
        <v>1</v>
      </c>
      <c r="C92" s="47">
        <v>42690</v>
      </c>
      <c r="D92" s="52">
        <v>42738</v>
      </c>
      <c r="E92">
        <v>48</v>
      </c>
    </row>
    <row r="93" spans="1:5" x14ac:dyDescent="0.35">
      <c r="A93">
        <v>22114</v>
      </c>
      <c r="B93" t="s">
        <v>1</v>
      </c>
      <c r="C93" s="47">
        <v>42690</v>
      </c>
      <c r="D93" s="52">
        <v>42738</v>
      </c>
      <c r="E93">
        <v>48</v>
      </c>
    </row>
    <row r="94" spans="1:5" x14ac:dyDescent="0.35">
      <c r="A94">
        <v>22119</v>
      </c>
      <c r="B94" t="s">
        <v>1</v>
      </c>
      <c r="C94" s="47">
        <v>42690</v>
      </c>
      <c r="D94" s="52">
        <v>42738</v>
      </c>
      <c r="E94">
        <v>48</v>
      </c>
    </row>
    <row r="95" spans="1:5" x14ac:dyDescent="0.35">
      <c r="A95">
        <v>22120</v>
      </c>
      <c r="B95" t="s">
        <v>1</v>
      </c>
      <c r="C95" s="47">
        <v>42690</v>
      </c>
      <c r="D95" s="52">
        <v>42738</v>
      </c>
      <c r="E95">
        <v>48</v>
      </c>
    </row>
    <row r="96" spans="1:5" x14ac:dyDescent="0.35">
      <c r="A96">
        <v>22123</v>
      </c>
      <c r="B96" t="s">
        <v>1</v>
      </c>
      <c r="C96" s="47">
        <v>42690</v>
      </c>
      <c r="D96" s="52">
        <v>42738</v>
      </c>
      <c r="E96">
        <v>48</v>
      </c>
    </row>
    <row r="97" spans="1:5" x14ac:dyDescent="0.35">
      <c r="A97">
        <v>22126</v>
      </c>
      <c r="B97" t="s">
        <v>1</v>
      </c>
      <c r="C97" s="47">
        <v>42690</v>
      </c>
      <c r="D97" s="52">
        <v>42738</v>
      </c>
      <c r="E97">
        <v>48</v>
      </c>
    </row>
    <row r="98" spans="1:5" x14ac:dyDescent="0.35">
      <c r="A98">
        <v>22131</v>
      </c>
      <c r="B98" t="s">
        <v>1</v>
      </c>
      <c r="C98" s="47">
        <v>42690</v>
      </c>
      <c r="D98" s="52">
        <v>42738</v>
      </c>
      <c r="E98">
        <v>48</v>
      </c>
    </row>
    <row r="99" spans="1:5" x14ac:dyDescent="0.35">
      <c r="A99">
        <v>22135</v>
      </c>
      <c r="B99" t="s">
        <v>1</v>
      </c>
      <c r="C99" s="47">
        <v>42690</v>
      </c>
      <c r="D99" s="52">
        <v>42738</v>
      </c>
      <c r="E99">
        <v>48</v>
      </c>
    </row>
    <row r="100" spans="1:5" x14ac:dyDescent="0.35">
      <c r="A100">
        <v>22146</v>
      </c>
      <c r="B100" t="s">
        <v>1</v>
      </c>
      <c r="C100" s="47">
        <v>42690</v>
      </c>
      <c r="D100" s="52">
        <v>42738</v>
      </c>
      <c r="E100">
        <v>48</v>
      </c>
    </row>
    <row r="101" spans="1:5" x14ac:dyDescent="0.35">
      <c r="A101">
        <v>22148</v>
      </c>
      <c r="B101" t="s">
        <v>1</v>
      </c>
      <c r="C101" s="47">
        <v>42690</v>
      </c>
      <c r="D101" s="52">
        <v>42738</v>
      </c>
      <c r="E101">
        <v>48</v>
      </c>
    </row>
    <row r="102" spans="1:5" x14ac:dyDescent="0.35">
      <c r="A102">
        <v>22149</v>
      </c>
      <c r="B102" t="s">
        <v>1</v>
      </c>
      <c r="C102" s="47">
        <v>42690</v>
      </c>
      <c r="D102" s="52">
        <v>42738</v>
      </c>
      <c r="E102">
        <v>48</v>
      </c>
    </row>
    <row r="103" spans="1:5" x14ac:dyDescent="0.35">
      <c r="A103">
        <v>22152</v>
      </c>
      <c r="B103" t="s">
        <v>1</v>
      </c>
      <c r="C103" s="47">
        <v>42690</v>
      </c>
      <c r="D103" s="52">
        <v>42738</v>
      </c>
      <c r="E103">
        <v>48</v>
      </c>
    </row>
    <row r="104" spans="1:5" x14ac:dyDescent="0.35">
      <c r="A104">
        <v>22154</v>
      </c>
      <c r="B104" t="s">
        <v>1</v>
      </c>
      <c r="C104" s="47">
        <v>42690</v>
      </c>
      <c r="D104" s="52">
        <v>42738</v>
      </c>
      <c r="E104">
        <v>48</v>
      </c>
    </row>
    <row r="105" spans="1:5" x14ac:dyDescent="0.35">
      <c r="A105">
        <v>22155</v>
      </c>
      <c r="B105" t="s">
        <v>1</v>
      </c>
      <c r="C105" s="47">
        <v>42690</v>
      </c>
      <c r="D105" s="52">
        <v>42738</v>
      </c>
      <c r="E105">
        <v>48</v>
      </c>
    </row>
    <row r="106" spans="1:5" x14ac:dyDescent="0.35">
      <c r="A106">
        <v>22156</v>
      </c>
      <c r="B106" t="s">
        <v>1</v>
      </c>
      <c r="C106" s="47">
        <v>42690</v>
      </c>
      <c r="D106" s="52">
        <v>42738</v>
      </c>
      <c r="E106">
        <v>48</v>
      </c>
    </row>
    <row r="107" spans="1:5" x14ac:dyDescent="0.35">
      <c r="A107">
        <v>22159</v>
      </c>
      <c r="B107" t="s">
        <v>1</v>
      </c>
      <c r="C107" s="47">
        <v>42690</v>
      </c>
      <c r="D107" s="52">
        <v>42738</v>
      </c>
      <c r="E107">
        <v>48</v>
      </c>
    </row>
    <row r="108" spans="1:5" x14ac:dyDescent="0.35">
      <c r="A108">
        <v>22160</v>
      </c>
      <c r="B108" t="s">
        <v>1</v>
      </c>
      <c r="C108" s="47">
        <v>42690</v>
      </c>
      <c r="D108" s="52">
        <v>42738</v>
      </c>
      <c r="E108">
        <v>48</v>
      </c>
    </row>
    <row r="109" spans="1:5" x14ac:dyDescent="0.35">
      <c r="A109">
        <v>22163</v>
      </c>
      <c r="B109" t="s">
        <v>1</v>
      </c>
      <c r="C109" s="47">
        <v>42690</v>
      </c>
      <c r="D109" s="52">
        <v>42738</v>
      </c>
      <c r="E109">
        <v>48</v>
      </c>
    </row>
    <row r="110" spans="1:5" x14ac:dyDescent="0.35">
      <c r="A110">
        <v>22165</v>
      </c>
      <c r="B110" t="s">
        <v>1</v>
      </c>
      <c r="C110" s="47">
        <v>42690</v>
      </c>
      <c r="D110" s="52">
        <v>42738</v>
      </c>
      <c r="E110">
        <v>48</v>
      </c>
    </row>
    <row r="111" spans="1:5" x14ac:dyDescent="0.35">
      <c r="A111">
        <v>22167</v>
      </c>
      <c r="B111" t="s">
        <v>1</v>
      </c>
      <c r="C111" s="47">
        <v>42690</v>
      </c>
      <c r="D111" s="52">
        <v>42738</v>
      </c>
      <c r="E111">
        <v>48</v>
      </c>
    </row>
    <row r="112" spans="1:5" x14ac:dyDescent="0.35">
      <c r="A112">
        <v>22174</v>
      </c>
      <c r="B112" t="s">
        <v>1</v>
      </c>
      <c r="C112" s="47">
        <v>42690</v>
      </c>
      <c r="D112" s="52">
        <v>42738</v>
      </c>
      <c r="E112">
        <v>48</v>
      </c>
    </row>
    <row r="113" spans="1:5" x14ac:dyDescent="0.35">
      <c r="A113">
        <v>22175</v>
      </c>
      <c r="B113" t="s">
        <v>1</v>
      </c>
      <c r="C113" s="47">
        <v>42690</v>
      </c>
      <c r="D113" s="52">
        <v>42738</v>
      </c>
      <c r="E113">
        <v>48</v>
      </c>
    </row>
    <row r="114" spans="1:5" x14ac:dyDescent="0.35">
      <c r="A114">
        <v>22176</v>
      </c>
      <c r="B114" t="s">
        <v>1</v>
      </c>
      <c r="C114" s="47">
        <v>42690</v>
      </c>
      <c r="D114" s="52">
        <v>42738</v>
      </c>
      <c r="E114">
        <v>48</v>
      </c>
    </row>
    <row r="115" spans="1:5" x14ac:dyDescent="0.35">
      <c r="A115">
        <v>22182</v>
      </c>
      <c r="B115" t="s">
        <v>1</v>
      </c>
      <c r="C115" s="47">
        <v>42690</v>
      </c>
      <c r="D115" s="52">
        <v>42738</v>
      </c>
      <c r="E115">
        <v>48</v>
      </c>
    </row>
    <row r="116" spans="1:5" x14ac:dyDescent="0.35">
      <c r="A116">
        <v>22188</v>
      </c>
      <c r="B116" t="s">
        <v>1</v>
      </c>
      <c r="C116" s="47">
        <v>42690</v>
      </c>
      <c r="D116" s="52">
        <v>42738</v>
      </c>
      <c r="E116">
        <v>48</v>
      </c>
    </row>
    <row r="117" spans="1:5" x14ac:dyDescent="0.35">
      <c r="A117">
        <v>22189</v>
      </c>
      <c r="B117" t="s">
        <v>1</v>
      </c>
      <c r="C117" s="47">
        <v>42690</v>
      </c>
      <c r="D117" s="52">
        <v>42738</v>
      </c>
      <c r="E117">
        <v>48</v>
      </c>
    </row>
    <row r="118" spans="1:5" x14ac:dyDescent="0.35">
      <c r="A118">
        <v>22191</v>
      </c>
      <c r="B118" t="s">
        <v>1</v>
      </c>
      <c r="C118" s="47">
        <v>42690</v>
      </c>
      <c r="D118" s="52">
        <v>42738</v>
      </c>
      <c r="E118">
        <v>48</v>
      </c>
    </row>
    <row r="119" spans="1:5" x14ac:dyDescent="0.35">
      <c r="A119">
        <v>22192</v>
      </c>
      <c r="B119" t="s">
        <v>1</v>
      </c>
      <c r="C119" s="47">
        <v>42690</v>
      </c>
      <c r="D119" s="52">
        <v>42738</v>
      </c>
      <c r="E119">
        <v>48</v>
      </c>
    </row>
    <row r="120" spans="1:5" x14ac:dyDescent="0.35">
      <c r="A120">
        <v>22193</v>
      </c>
      <c r="B120" t="s">
        <v>1</v>
      </c>
      <c r="C120" s="47">
        <v>42690</v>
      </c>
      <c r="D120" s="52">
        <v>42738</v>
      </c>
      <c r="E120">
        <v>48</v>
      </c>
    </row>
    <row r="121" spans="1:5" x14ac:dyDescent="0.35">
      <c r="A121">
        <v>22198</v>
      </c>
      <c r="B121" t="s">
        <v>1</v>
      </c>
      <c r="C121" s="47">
        <v>42690</v>
      </c>
      <c r="D121" s="52">
        <v>42738</v>
      </c>
      <c r="E121">
        <v>48</v>
      </c>
    </row>
    <row r="122" spans="1:5" x14ac:dyDescent="0.35">
      <c r="A122">
        <v>22199</v>
      </c>
      <c r="B122" t="s">
        <v>1</v>
      </c>
      <c r="C122" s="47">
        <v>42690</v>
      </c>
      <c r="D122" s="52">
        <v>42738</v>
      </c>
      <c r="E122">
        <v>48</v>
      </c>
    </row>
    <row r="123" spans="1:5" x14ac:dyDescent="0.35">
      <c r="A123">
        <v>22200</v>
      </c>
      <c r="B123" t="s">
        <v>1</v>
      </c>
      <c r="C123" s="47">
        <v>42690</v>
      </c>
      <c r="D123" s="52">
        <v>42738</v>
      </c>
      <c r="E123">
        <v>48</v>
      </c>
    </row>
    <row r="124" spans="1:5" x14ac:dyDescent="0.35">
      <c r="A124">
        <v>22208</v>
      </c>
      <c r="B124" t="s">
        <v>1</v>
      </c>
      <c r="C124" s="47">
        <v>42690</v>
      </c>
      <c r="D124" s="52">
        <v>42738</v>
      </c>
      <c r="E124">
        <v>48</v>
      </c>
    </row>
    <row r="125" spans="1:5" x14ac:dyDescent="0.35">
      <c r="A125">
        <v>22212</v>
      </c>
      <c r="B125" t="s">
        <v>1</v>
      </c>
      <c r="C125" s="47">
        <v>42690</v>
      </c>
      <c r="D125" s="52">
        <v>42738</v>
      </c>
      <c r="E125">
        <v>48</v>
      </c>
    </row>
    <row r="126" spans="1:5" x14ac:dyDescent="0.35">
      <c r="A126">
        <v>22213</v>
      </c>
      <c r="B126" t="s">
        <v>1</v>
      </c>
      <c r="C126" s="47">
        <v>42690</v>
      </c>
      <c r="D126" s="52">
        <v>42738</v>
      </c>
      <c r="E126">
        <v>48</v>
      </c>
    </row>
    <row r="127" spans="1:5" x14ac:dyDescent="0.35">
      <c r="A127">
        <v>22214</v>
      </c>
      <c r="B127" t="s">
        <v>1</v>
      </c>
      <c r="C127" s="47">
        <v>42690</v>
      </c>
      <c r="D127" s="52">
        <v>42738</v>
      </c>
      <c r="E127">
        <v>48</v>
      </c>
    </row>
    <row r="128" spans="1:5" x14ac:dyDescent="0.35">
      <c r="A128">
        <v>22215</v>
      </c>
      <c r="B128" t="s">
        <v>1</v>
      </c>
      <c r="C128" s="47">
        <v>42690</v>
      </c>
      <c r="D128" s="52">
        <v>42738</v>
      </c>
      <c r="E128">
        <v>48</v>
      </c>
    </row>
    <row r="129" spans="1:5" x14ac:dyDescent="0.35">
      <c r="A129">
        <v>22218</v>
      </c>
      <c r="B129" t="s">
        <v>1</v>
      </c>
      <c r="C129" s="47">
        <v>42690</v>
      </c>
      <c r="D129" s="52">
        <v>42738</v>
      </c>
      <c r="E129">
        <v>48</v>
      </c>
    </row>
    <row r="130" spans="1:5" x14ac:dyDescent="0.35">
      <c r="A130">
        <v>22220</v>
      </c>
      <c r="B130" t="s">
        <v>1</v>
      </c>
      <c r="C130" s="47">
        <v>42690</v>
      </c>
      <c r="D130" s="52">
        <v>42738</v>
      </c>
      <c r="E130">
        <v>48</v>
      </c>
    </row>
    <row r="131" spans="1:5" x14ac:dyDescent="0.35">
      <c r="A131">
        <v>22222</v>
      </c>
      <c r="B131" t="s">
        <v>1</v>
      </c>
      <c r="C131" s="47">
        <v>42690</v>
      </c>
      <c r="D131" s="52">
        <v>42738</v>
      </c>
      <c r="E131">
        <v>48</v>
      </c>
    </row>
    <row r="132" spans="1:5" x14ac:dyDescent="0.35">
      <c r="A132">
        <v>22223</v>
      </c>
      <c r="B132" t="s">
        <v>1</v>
      </c>
      <c r="C132" s="47">
        <v>42690</v>
      </c>
      <c r="D132" s="52">
        <v>42738</v>
      </c>
      <c r="E132">
        <v>48</v>
      </c>
    </row>
    <row r="133" spans="1:5" x14ac:dyDescent="0.35">
      <c r="A133">
        <v>22224</v>
      </c>
      <c r="B133" t="s">
        <v>1</v>
      </c>
      <c r="C133" s="47">
        <v>42690</v>
      </c>
      <c r="D133" s="52">
        <v>42738</v>
      </c>
      <c r="E133">
        <v>48</v>
      </c>
    </row>
    <row r="134" spans="1:5" x14ac:dyDescent="0.35">
      <c r="A134">
        <v>22227</v>
      </c>
      <c r="B134" t="s">
        <v>1</v>
      </c>
      <c r="C134" s="47">
        <v>42690</v>
      </c>
      <c r="D134" s="52">
        <v>42738</v>
      </c>
      <c r="E134">
        <v>48</v>
      </c>
    </row>
    <row r="135" spans="1:5" x14ac:dyDescent="0.35">
      <c r="A135">
        <v>22234</v>
      </c>
      <c r="B135" t="s">
        <v>1</v>
      </c>
      <c r="C135" s="47">
        <v>42690</v>
      </c>
      <c r="D135" s="52">
        <v>42738</v>
      </c>
      <c r="E135">
        <v>48</v>
      </c>
    </row>
    <row r="136" spans="1:5" x14ac:dyDescent="0.35">
      <c r="A136">
        <v>22511</v>
      </c>
      <c r="B136" t="s">
        <v>1</v>
      </c>
      <c r="C136" s="47">
        <v>42690</v>
      </c>
      <c r="D136" s="52">
        <v>42738</v>
      </c>
      <c r="E136">
        <v>48</v>
      </c>
    </row>
    <row r="137" spans="1:5" x14ac:dyDescent="0.35">
      <c r="A137">
        <v>35394</v>
      </c>
      <c r="B137" t="s">
        <v>214</v>
      </c>
      <c r="C137" s="47">
        <v>43066</v>
      </c>
      <c r="D137" s="52">
        <v>43138</v>
      </c>
      <c r="E137">
        <v>48</v>
      </c>
    </row>
    <row r="138" spans="1:5" x14ac:dyDescent="0.35">
      <c r="A138">
        <v>35399</v>
      </c>
      <c r="B138" t="s">
        <v>214</v>
      </c>
      <c r="C138" s="47">
        <v>43066</v>
      </c>
      <c r="D138" s="52">
        <v>43138</v>
      </c>
      <c r="E138">
        <v>48</v>
      </c>
    </row>
    <row r="139" spans="1:5" x14ac:dyDescent="0.35">
      <c r="A139">
        <v>35406</v>
      </c>
      <c r="B139" t="s">
        <v>214</v>
      </c>
      <c r="C139" s="47">
        <v>43066</v>
      </c>
      <c r="D139" s="52">
        <v>43138</v>
      </c>
      <c r="E139">
        <v>48</v>
      </c>
    </row>
    <row r="140" spans="1:5" x14ac:dyDescent="0.35">
      <c r="A140">
        <v>35410</v>
      </c>
      <c r="B140" t="s">
        <v>214</v>
      </c>
      <c r="C140" s="47">
        <v>43066</v>
      </c>
      <c r="D140" s="52">
        <v>43138</v>
      </c>
      <c r="E140">
        <v>48</v>
      </c>
    </row>
    <row r="141" spans="1:5" x14ac:dyDescent="0.35">
      <c r="A141">
        <v>35412</v>
      </c>
      <c r="B141" t="s">
        <v>214</v>
      </c>
      <c r="C141" s="47">
        <v>43066</v>
      </c>
      <c r="D141" s="52">
        <v>43138</v>
      </c>
      <c r="E141">
        <v>48</v>
      </c>
    </row>
    <row r="142" spans="1:5" x14ac:dyDescent="0.35">
      <c r="A142">
        <v>35413</v>
      </c>
      <c r="B142" t="s">
        <v>214</v>
      </c>
      <c r="C142" s="47">
        <v>43066</v>
      </c>
      <c r="D142" s="52">
        <v>43138</v>
      </c>
      <c r="E142">
        <v>48</v>
      </c>
    </row>
    <row r="143" spans="1:5" x14ac:dyDescent="0.35">
      <c r="A143">
        <v>35416</v>
      </c>
      <c r="B143" t="s">
        <v>214</v>
      </c>
      <c r="C143" s="47">
        <v>43066</v>
      </c>
      <c r="D143" s="52">
        <v>43138</v>
      </c>
      <c r="E143">
        <v>48</v>
      </c>
    </row>
    <row r="144" spans="1:5" x14ac:dyDescent="0.35">
      <c r="A144">
        <v>35417</v>
      </c>
      <c r="B144" t="s">
        <v>214</v>
      </c>
      <c r="C144" s="47">
        <v>43066</v>
      </c>
      <c r="D144" s="52">
        <v>43138</v>
      </c>
      <c r="E144">
        <v>48</v>
      </c>
    </row>
    <row r="145" spans="1:5" x14ac:dyDescent="0.35">
      <c r="A145">
        <v>35420</v>
      </c>
      <c r="B145" t="s">
        <v>214</v>
      </c>
      <c r="C145" s="47">
        <v>43066</v>
      </c>
      <c r="D145" s="52">
        <v>43138</v>
      </c>
      <c r="E145">
        <v>48</v>
      </c>
    </row>
    <row r="146" spans="1:5" x14ac:dyDescent="0.35">
      <c r="A146">
        <v>35422</v>
      </c>
      <c r="B146" t="s">
        <v>214</v>
      </c>
      <c r="C146" s="47">
        <v>43066</v>
      </c>
      <c r="D146" s="52">
        <v>43138</v>
      </c>
      <c r="E146">
        <v>48</v>
      </c>
    </row>
    <row r="147" spans="1:5" x14ac:dyDescent="0.35">
      <c r="A147">
        <v>35425</v>
      </c>
      <c r="B147" t="s">
        <v>214</v>
      </c>
      <c r="C147" s="47">
        <v>43066</v>
      </c>
      <c r="D147" s="52">
        <v>43138</v>
      </c>
      <c r="E147">
        <v>48</v>
      </c>
    </row>
    <row r="148" spans="1:5" x14ac:dyDescent="0.35">
      <c r="A148">
        <v>35426</v>
      </c>
      <c r="B148" t="s">
        <v>214</v>
      </c>
      <c r="C148" s="47">
        <v>43066</v>
      </c>
      <c r="D148" s="52">
        <v>43138</v>
      </c>
      <c r="E148">
        <v>48</v>
      </c>
    </row>
    <row r="149" spans="1:5" x14ac:dyDescent="0.35">
      <c r="A149">
        <v>35427</v>
      </c>
      <c r="B149" t="s">
        <v>214</v>
      </c>
      <c r="C149" s="47">
        <v>43066</v>
      </c>
      <c r="D149" s="52">
        <v>43138</v>
      </c>
      <c r="E149">
        <v>48</v>
      </c>
    </row>
    <row r="150" spans="1:5" x14ac:dyDescent="0.35">
      <c r="A150">
        <v>35430</v>
      </c>
      <c r="B150" t="s">
        <v>214</v>
      </c>
      <c r="C150" s="47">
        <v>43066</v>
      </c>
      <c r="D150" s="52">
        <v>43138</v>
      </c>
      <c r="E150">
        <v>48</v>
      </c>
    </row>
    <row r="151" spans="1:5" x14ac:dyDescent="0.35">
      <c r="A151">
        <v>35431</v>
      </c>
      <c r="B151" t="s">
        <v>214</v>
      </c>
      <c r="C151" s="47">
        <v>43066</v>
      </c>
      <c r="D151" s="52">
        <v>43138</v>
      </c>
      <c r="E151">
        <v>48</v>
      </c>
    </row>
    <row r="152" spans="1:5" x14ac:dyDescent="0.35">
      <c r="A152">
        <v>35432</v>
      </c>
      <c r="B152" t="s">
        <v>214</v>
      </c>
      <c r="C152" s="47">
        <v>43066</v>
      </c>
      <c r="D152" s="52">
        <v>43138</v>
      </c>
      <c r="E152">
        <v>48</v>
      </c>
    </row>
    <row r="153" spans="1:5" x14ac:dyDescent="0.35">
      <c r="A153">
        <v>35434</v>
      </c>
      <c r="B153" t="s">
        <v>214</v>
      </c>
      <c r="C153" s="47">
        <v>43066</v>
      </c>
      <c r="D153" s="52">
        <v>43138</v>
      </c>
      <c r="E153">
        <v>48</v>
      </c>
    </row>
    <row r="154" spans="1:5" x14ac:dyDescent="0.35">
      <c r="A154">
        <v>35436</v>
      </c>
      <c r="B154" t="s">
        <v>214</v>
      </c>
      <c r="C154" s="47">
        <v>43066</v>
      </c>
      <c r="D154" s="52">
        <v>43138</v>
      </c>
      <c r="E154">
        <v>48</v>
      </c>
    </row>
    <row r="155" spans="1:5" x14ac:dyDescent="0.35">
      <c r="A155">
        <v>35437</v>
      </c>
      <c r="B155" t="s">
        <v>214</v>
      </c>
      <c r="C155" s="47">
        <v>43066</v>
      </c>
      <c r="D155" s="52">
        <v>43138</v>
      </c>
      <c r="E155">
        <v>48</v>
      </c>
    </row>
    <row r="156" spans="1:5" x14ac:dyDescent="0.35">
      <c r="A156">
        <v>35440</v>
      </c>
      <c r="B156" t="s">
        <v>214</v>
      </c>
      <c r="C156" s="47">
        <v>43066</v>
      </c>
      <c r="D156" s="52">
        <v>43138</v>
      </c>
      <c r="E156">
        <v>48</v>
      </c>
    </row>
    <row r="157" spans="1:5" x14ac:dyDescent="0.35">
      <c r="A157">
        <v>35441</v>
      </c>
      <c r="B157" t="s">
        <v>214</v>
      </c>
      <c r="C157" s="47">
        <v>43066</v>
      </c>
      <c r="D157" s="52">
        <v>43138</v>
      </c>
      <c r="E157">
        <v>48</v>
      </c>
    </row>
    <row r="158" spans="1:5" x14ac:dyDescent="0.35">
      <c r="A158">
        <v>35442</v>
      </c>
      <c r="B158" t="s">
        <v>214</v>
      </c>
      <c r="C158" s="47">
        <v>43066</v>
      </c>
      <c r="D158" s="52">
        <v>43138</v>
      </c>
      <c r="E158">
        <v>48</v>
      </c>
    </row>
    <row r="159" spans="1:5" x14ac:dyDescent="0.35">
      <c r="A159">
        <v>35446</v>
      </c>
      <c r="B159" t="s">
        <v>214</v>
      </c>
      <c r="C159" s="47">
        <v>43066</v>
      </c>
      <c r="D159" s="52">
        <v>43138</v>
      </c>
      <c r="E159">
        <v>48</v>
      </c>
    </row>
    <row r="160" spans="1:5" x14ac:dyDescent="0.35">
      <c r="A160">
        <v>35447</v>
      </c>
      <c r="B160" t="s">
        <v>214</v>
      </c>
      <c r="C160" s="47">
        <v>43066</v>
      </c>
      <c r="D160" s="52">
        <v>43138</v>
      </c>
      <c r="E160">
        <v>48</v>
      </c>
    </row>
    <row r="161" spans="1:5" x14ac:dyDescent="0.35">
      <c r="A161">
        <v>35448</v>
      </c>
      <c r="B161" t="s">
        <v>214</v>
      </c>
      <c r="C161" s="47">
        <v>43066</v>
      </c>
      <c r="D161" s="52">
        <v>43138</v>
      </c>
      <c r="E161">
        <v>48</v>
      </c>
    </row>
    <row r="162" spans="1:5" x14ac:dyDescent="0.35">
      <c r="A162">
        <v>35451</v>
      </c>
      <c r="B162" t="s">
        <v>214</v>
      </c>
      <c r="C162" s="47">
        <v>43066</v>
      </c>
      <c r="D162" s="52">
        <v>43138</v>
      </c>
      <c r="E162">
        <v>48</v>
      </c>
    </row>
    <row r="163" spans="1:5" x14ac:dyDescent="0.35">
      <c r="A163">
        <v>35454</v>
      </c>
      <c r="B163" t="s">
        <v>214</v>
      </c>
      <c r="C163" s="47">
        <v>43066</v>
      </c>
      <c r="D163" s="52">
        <v>43138</v>
      </c>
      <c r="E163">
        <v>48</v>
      </c>
    </row>
    <row r="164" spans="1:5" x14ac:dyDescent="0.35">
      <c r="A164">
        <v>35455</v>
      </c>
      <c r="B164" t="s">
        <v>214</v>
      </c>
      <c r="C164" s="47">
        <v>43066</v>
      </c>
      <c r="D164" s="52">
        <v>43138</v>
      </c>
      <c r="E164">
        <v>48</v>
      </c>
    </row>
    <row r="165" spans="1:5" x14ac:dyDescent="0.35">
      <c r="A165">
        <v>35456</v>
      </c>
      <c r="B165" t="s">
        <v>214</v>
      </c>
      <c r="C165" s="47">
        <v>43066</v>
      </c>
      <c r="D165" s="52">
        <v>43138</v>
      </c>
      <c r="E165">
        <v>48</v>
      </c>
    </row>
    <row r="166" spans="1:5" x14ac:dyDescent="0.35">
      <c r="A166">
        <v>35460</v>
      </c>
      <c r="B166" t="s">
        <v>214</v>
      </c>
      <c r="C166" s="47">
        <v>43066</v>
      </c>
      <c r="D166" s="52">
        <v>43138</v>
      </c>
      <c r="E166">
        <v>48</v>
      </c>
    </row>
    <row r="167" spans="1:5" x14ac:dyDescent="0.35">
      <c r="A167">
        <v>35461</v>
      </c>
      <c r="B167" t="s">
        <v>214</v>
      </c>
      <c r="C167" s="47">
        <v>43066</v>
      </c>
      <c r="D167" s="52">
        <v>43138</v>
      </c>
      <c r="E167">
        <v>48</v>
      </c>
    </row>
    <row r="168" spans="1:5" x14ac:dyDescent="0.35">
      <c r="A168">
        <v>35462</v>
      </c>
      <c r="B168" t="s">
        <v>214</v>
      </c>
      <c r="C168" s="47">
        <v>43066</v>
      </c>
      <c r="D168" s="52">
        <v>43138</v>
      </c>
      <c r="E168">
        <v>48</v>
      </c>
    </row>
    <row r="169" spans="1:5" x14ac:dyDescent="0.35">
      <c r="A169">
        <v>35464</v>
      </c>
      <c r="B169" t="s">
        <v>214</v>
      </c>
      <c r="C169" s="47">
        <v>43066</v>
      </c>
      <c r="D169" s="52">
        <v>43138</v>
      </c>
      <c r="E169">
        <v>48</v>
      </c>
    </row>
    <row r="170" spans="1:5" x14ac:dyDescent="0.35">
      <c r="A170">
        <v>35465</v>
      </c>
      <c r="B170" t="s">
        <v>214</v>
      </c>
      <c r="C170" s="47">
        <v>43066</v>
      </c>
      <c r="D170" s="52">
        <v>43138</v>
      </c>
      <c r="E170">
        <v>48</v>
      </c>
    </row>
    <row r="171" spans="1:5" x14ac:dyDescent="0.35">
      <c r="A171">
        <v>35469</v>
      </c>
      <c r="B171" t="s">
        <v>214</v>
      </c>
      <c r="C171" s="47">
        <v>43066</v>
      </c>
      <c r="D171" s="52">
        <v>43138</v>
      </c>
      <c r="E171">
        <v>48</v>
      </c>
    </row>
    <row r="172" spans="1:5" x14ac:dyDescent="0.35">
      <c r="A172">
        <v>35471</v>
      </c>
      <c r="B172" t="s">
        <v>214</v>
      </c>
      <c r="C172" s="47">
        <v>43066</v>
      </c>
      <c r="D172" s="52">
        <v>43138</v>
      </c>
      <c r="E172">
        <v>48</v>
      </c>
    </row>
    <row r="173" spans="1:5" x14ac:dyDescent="0.35">
      <c r="A173">
        <v>35472</v>
      </c>
      <c r="B173" t="s">
        <v>214</v>
      </c>
      <c r="C173" s="47">
        <v>43066</v>
      </c>
      <c r="D173" s="52">
        <v>43138</v>
      </c>
      <c r="E173">
        <v>48</v>
      </c>
    </row>
    <row r="174" spans="1:5" x14ac:dyDescent="0.35">
      <c r="A174">
        <v>35473</v>
      </c>
      <c r="B174" t="s">
        <v>214</v>
      </c>
      <c r="C174" s="47">
        <v>43066</v>
      </c>
      <c r="D174" s="52">
        <v>43138</v>
      </c>
      <c r="E174">
        <v>48</v>
      </c>
    </row>
    <row r="175" spans="1:5" x14ac:dyDescent="0.35">
      <c r="A175">
        <v>35474</v>
      </c>
      <c r="B175" t="s">
        <v>214</v>
      </c>
      <c r="C175" s="47">
        <v>43066</v>
      </c>
      <c r="D175" s="52">
        <v>43138</v>
      </c>
      <c r="E175">
        <v>48</v>
      </c>
    </row>
    <row r="176" spans="1:5" x14ac:dyDescent="0.35">
      <c r="A176">
        <v>35477</v>
      </c>
      <c r="B176" t="s">
        <v>214</v>
      </c>
      <c r="C176" s="47">
        <v>43066</v>
      </c>
      <c r="D176" s="52">
        <v>43138</v>
      </c>
      <c r="E176">
        <v>48</v>
      </c>
    </row>
    <row r="177" spans="1:5" x14ac:dyDescent="0.35">
      <c r="A177">
        <v>35482</v>
      </c>
      <c r="B177" t="s">
        <v>214</v>
      </c>
      <c r="C177" s="47">
        <v>43066</v>
      </c>
      <c r="D177" s="52">
        <v>43138</v>
      </c>
      <c r="E177">
        <v>48</v>
      </c>
    </row>
    <row r="178" spans="1:5" x14ac:dyDescent="0.35">
      <c r="A178">
        <v>35484</v>
      </c>
      <c r="B178" t="s">
        <v>214</v>
      </c>
      <c r="C178" s="47">
        <v>43066</v>
      </c>
      <c r="D178" s="52">
        <v>43138</v>
      </c>
      <c r="E178">
        <v>48</v>
      </c>
    </row>
    <row r="179" spans="1:5" x14ac:dyDescent="0.35">
      <c r="A179">
        <v>35485</v>
      </c>
      <c r="B179" t="s">
        <v>214</v>
      </c>
      <c r="C179" s="47">
        <v>43066</v>
      </c>
      <c r="D179" s="52">
        <v>43138</v>
      </c>
      <c r="E179">
        <v>48</v>
      </c>
    </row>
    <row r="180" spans="1:5" x14ac:dyDescent="0.35">
      <c r="A180">
        <v>35486</v>
      </c>
      <c r="B180" t="s">
        <v>214</v>
      </c>
      <c r="C180" s="47">
        <v>43066</v>
      </c>
      <c r="D180" s="52">
        <v>43138</v>
      </c>
      <c r="E180">
        <v>48</v>
      </c>
    </row>
    <row r="181" spans="1:5" x14ac:dyDescent="0.35">
      <c r="A181">
        <v>35488</v>
      </c>
      <c r="B181" t="s">
        <v>214</v>
      </c>
      <c r="C181" s="47">
        <v>43066</v>
      </c>
      <c r="D181" s="52">
        <v>43138</v>
      </c>
      <c r="E181">
        <v>48</v>
      </c>
    </row>
    <row r="182" spans="1:5" x14ac:dyDescent="0.35">
      <c r="A182">
        <v>35491</v>
      </c>
      <c r="B182" t="s">
        <v>214</v>
      </c>
      <c r="C182" s="47">
        <v>43066</v>
      </c>
      <c r="D182" s="52">
        <v>43138</v>
      </c>
      <c r="E182">
        <v>48</v>
      </c>
    </row>
    <row r="183" spans="1:5" x14ac:dyDescent="0.35">
      <c r="A183">
        <v>35492</v>
      </c>
      <c r="B183" t="s">
        <v>214</v>
      </c>
      <c r="C183" s="47">
        <v>43066</v>
      </c>
      <c r="D183" s="52">
        <v>43138</v>
      </c>
      <c r="E183">
        <v>48</v>
      </c>
    </row>
    <row r="184" spans="1:5" x14ac:dyDescent="0.35">
      <c r="A184">
        <v>35493</v>
      </c>
      <c r="B184" t="s">
        <v>214</v>
      </c>
      <c r="C184" s="47">
        <v>43066</v>
      </c>
      <c r="D184" s="52">
        <v>43138</v>
      </c>
      <c r="E184">
        <v>48</v>
      </c>
    </row>
    <row r="185" spans="1:5" x14ac:dyDescent="0.35">
      <c r="A185">
        <v>35494</v>
      </c>
      <c r="B185" t="s">
        <v>214</v>
      </c>
      <c r="C185" s="47">
        <v>43066</v>
      </c>
      <c r="D185" s="52">
        <v>43138</v>
      </c>
      <c r="E185">
        <v>48</v>
      </c>
    </row>
    <row r="186" spans="1:5" x14ac:dyDescent="0.35">
      <c r="A186">
        <v>35496</v>
      </c>
      <c r="B186" t="s">
        <v>214</v>
      </c>
      <c r="C186" s="47">
        <v>43066</v>
      </c>
      <c r="D186" s="52">
        <v>43138</v>
      </c>
      <c r="E186">
        <v>48</v>
      </c>
    </row>
    <row r="187" spans="1:5" x14ac:dyDescent="0.35">
      <c r="A187">
        <v>35498</v>
      </c>
      <c r="B187" t="s">
        <v>214</v>
      </c>
      <c r="C187" s="47">
        <v>43066</v>
      </c>
      <c r="D187" s="52">
        <v>43138</v>
      </c>
      <c r="E187">
        <v>48</v>
      </c>
    </row>
    <row r="188" spans="1:5" x14ac:dyDescent="0.35">
      <c r="A188">
        <v>35499</v>
      </c>
      <c r="B188" t="s">
        <v>214</v>
      </c>
      <c r="C188" s="47">
        <v>43066</v>
      </c>
      <c r="D188" s="52">
        <v>43138</v>
      </c>
      <c r="E188">
        <v>48</v>
      </c>
    </row>
    <row r="189" spans="1:5" x14ac:dyDescent="0.35">
      <c r="A189">
        <v>35501</v>
      </c>
      <c r="B189" t="s">
        <v>214</v>
      </c>
      <c r="C189" s="47">
        <v>43066</v>
      </c>
      <c r="D189" s="52">
        <v>43138</v>
      </c>
      <c r="E189">
        <v>48</v>
      </c>
    </row>
    <row r="190" spans="1:5" x14ac:dyDescent="0.35">
      <c r="A190">
        <v>35502</v>
      </c>
      <c r="B190" t="s">
        <v>214</v>
      </c>
      <c r="C190" s="47">
        <v>43066</v>
      </c>
      <c r="D190" s="52">
        <v>43138</v>
      </c>
      <c r="E190">
        <v>48</v>
      </c>
    </row>
    <row r="191" spans="1:5" x14ac:dyDescent="0.35">
      <c r="A191">
        <v>35503</v>
      </c>
      <c r="B191" t="s">
        <v>214</v>
      </c>
      <c r="C191" s="47">
        <v>43066</v>
      </c>
      <c r="D191" s="52">
        <v>43138</v>
      </c>
      <c r="E191">
        <v>48</v>
      </c>
    </row>
    <row r="192" spans="1:5" x14ac:dyDescent="0.35">
      <c r="A192">
        <v>35506</v>
      </c>
      <c r="B192" t="s">
        <v>214</v>
      </c>
      <c r="C192" s="47">
        <v>43066</v>
      </c>
      <c r="D192" s="52">
        <v>43138</v>
      </c>
      <c r="E192">
        <v>48</v>
      </c>
    </row>
    <row r="193" spans="1:5" x14ac:dyDescent="0.35">
      <c r="A193">
        <v>35508</v>
      </c>
      <c r="B193" t="s">
        <v>214</v>
      </c>
      <c r="C193" s="47">
        <v>43066</v>
      </c>
      <c r="D193" s="52">
        <v>43138</v>
      </c>
      <c r="E193">
        <v>48</v>
      </c>
    </row>
    <row r="194" spans="1:5" x14ac:dyDescent="0.35">
      <c r="A194">
        <v>35509</v>
      </c>
      <c r="B194" t="s">
        <v>214</v>
      </c>
      <c r="C194" s="47">
        <v>43066</v>
      </c>
      <c r="D194" s="52">
        <v>43138</v>
      </c>
      <c r="E194">
        <v>48</v>
      </c>
    </row>
    <row r="195" spans="1:5" x14ac:dyDescent="0.35">
      <c r="A195">
        <v>35511</v>
      </c>
      <c r="B195" t="s">
        <v>214</v>
      </c>
      <c r="C195" s="47">
        <v>43066</v>
      </c>
      <c r="D195" s="52">
        <v>43138</v>
      </c>
      <c r="E195">
        <v>48</v>
      </c>
    </row>
    <row r="196" spans="1:5" x14ac:dyDescent="0.35">
      <c r="A196">
        <v>35513</v>
      </c>
      <c r="B196" t="s">
        <v>214</v>
      </c>
      <c r="C196" s="47">
        <v>43066</v>
      </c>
      <c r="D196" s="52">
        <v>43138</v>
      </c>
      <c r="E196">
        <v>48</v>
      </c>
    </row>
    <row r="197" spans="1:5" x14ac:dyDescent="0.35">
      <c r="A197">
        <v>40128</v>
      </c>
      <c r="B197" t="s">
        <v>215</v>
      </c>
      <c r="C197" s="47">
        <v>43362</v>
      </c>
      <c r="D197" s="52">
        <v>43543</v>
      </c>
      <c r="E197">
        <v>42</v>
      </c>
    </row>
    <row r="198" spans="1:5" x14ac:dyDescent="0.35">
      <c r="A198">
        <v>40129</v>
      </c>
      <c r="B198" t="s">
        <v>215</v>
      </c>
      <c r="C198" s="47">
        <v>43362</v>
      </c>
      <c r="D198" s="52">
        <v>43543</v>
      </c>
      <c r="E198">
        <v>42</v>
      </c>
    </row>
    <row r="199" spans="1:5" x14ac:dyDescent="0.35">
      <c r="A199">
        <v>40131</v>
      </c>
      <c r="B199" t="s">
        <v>215</v>
      </c>
      <c r="C199" s="47">
        <v>43362</v>
      </c>
      <c r="D199" s="52">
        <v>43543</v>
      </c>
      <c r="E199">
        <v>42</v>
      </c>
    </row>
    <row r="200" spans="1:5" x14ac:dyDescent="0.35">
      <c r="A200">
        <v>40132</v>
      </c>
      <c r="B200" t="s">
        <v>215</v>
      </c>
      <c r="C200" s="47">
        <v>43362</v>
      </c>
      <c r="D200" s="52">
        <v>43543</v>
      </c>
      <c r="E200">
        <v>42</v>
      </c>
    </row>
    <row r="201" spans="1:5" x14ac:dyDescent="0.35">
      <c r="A201">
        <v>40133</v>
      </c>
      <c r="B201" t="s">
        <v>215</v>
      </c>
      <c r="C201" s="47">
        <v>43362</v>
      </c>
      <c r="D201" s="52">
        <v>43543</v>
      </c>
      <c r="E201">
        <v>42</v>
      </c>
    </row>
    <row r="202" spans="1:5" x14ac:dyDescent="0.35">
      <c r="A202">
        <v>40134</v>
      </c>
      <c r="B202" t="s">
        <v>215</v>
      </c>
      <c r="C202" s="47">
        <v>43362</v>
      </c>
      <c r="D202" s="52">
        <v>43543</v>
      </c>
      <c r="E202">
        <v>42</v>
      </c>
    </row>
    <row r="203" spans="1:5" x14ac:dyDescent="0.35">
      <c r="A203">
        <v>40135</v>
      </c>
      <c r="B203" t="s">
        <v>215</v>
      </c>
      <c r="C203" s="47">
        <v>43362</v>
      </c>
      <c r="D203" s="52">
        <v>43543</v>
      </c>
      <c r="E203">
        <v>42</v>
      </c>
    </row>
    <row r="204" spans="1:5" x14ac:dyDescent="0.35">
      <c r="A204">
        <v>40136</v>
      </c>
      <c r="B204" t="s">
        <v>215</v>
      </c>
      <c r="C204" s="47">
        <v>43362</v>
      </c>
      <c r="D204" s="52">
        <v>43543</v>
      </c>
      <c r="E204">
        <v>42</v>
      </c>
    </row>
    <row r="205" spans="1:5" x14ac:dyDescent="0.35">
      <c r="A205">
        <v>40137</v>
      </c>
      <c r="B205" t="s">
        <v>215</v>
      </c>
      <c r="C205" s="47">
        <v>43362</v>
      </c>
      <c r="D205" s="52">
        <v>43543</v>
      </c>
      <c r="E205">
        <v>42</v>
      </c>
    </row>
    <row r="206" spans="1:5" x14ac:dyDescent="0.35">
      <c r="A206">
        <v>40138</v>
      </c>
      <c r="B206" t="s">
        <v>215</v>
      </c>
      <c r="C206" s="47">
        <v>43362</v>
      </c>
      <c r="D206" s="52">
        <v>43543</v>
      </c>
      <c r="E206">
        <v>42</v>
      </c>
    </row>
    <row r="207" spans="1:5" x14ac:dyDescent="0.35">
      <c r="A207">
        <v>40139</v>
      </c>
      <c r="B207" t="s">
        <v>215</v>
      </c>
      <c r="C207" s="47">
        <v>43362</v>
      </c>
      <c r="D207" s="52">
        <v>43543</v>
      </c>
      <c r="E207">
        <v>42</v>
      </c>
    </row>
    <row r="208" spans="1:5" x14ac:dyDescent="0.35">
      <c r="A208">
        <v>40141</v>
      </c>
      <c r="B208" t="s">
        <v>215</v>
      </c>
      <c r="C208" s="47">
        <v>43362</v>
      </c>
      <c r="D208" s="52">
        <v>43543</v>
      </c>
      <c r="E208">
        <v>42</v>
      </c>
    </row>
    <row r="209" spans="1:5" x14ac:dyDescent="0.35">
      <c r="A209">
        <v>40143</v>
      </c>
      <c r="B209" t="s">
        <v>215</v>
      </c>
      <c r="C209" s="47">
        <v>43362</v>
      </c>
      <c r="D209" s="52">
        <v>43543</v>
      </c>
      <c r="E209">
        <v>42</v>
      </c>
    </row>
    <row r="210" spans="1:5" x14ac:dyDescent="0.35">
      <c r="A210">
        <v>40150</v>
      </c>
      <c r="B210" t="s">
        <v>215</v>
      </c>
      <c r="C210" s="47">
        <v>43362</v>
      </c>
      <c r="D210" s="52">
        <v>43543</v>
      </c>
      <c r="E210">
        <v>42</v>
      </c>
    </row>
    <row r="211" spans="1:5" x14ac:dyDescent="0.35">
      <c r="A211">
        <v>40193</v>
      </c>
      <c r="B211" t="s">
        <v>215</v>
      </c>
      <c r="C211" s="47">
        <v>43389</v>
      </c>
      <c r="D211" s="52">
        <v>43543</v>
      </c>
      <c r="E211">
        <v>42</v>
      </c>
    </row>
    <row r="212" spans="1:5" x14ac:dyDescent="0.35">
      <c r="A212">
        <v>40200</v>
      </c>
      <c r="B212" t="s">
        <v>215</v>
      </c>
      <c r="C212" s="47">
        <v>43389</v>
      </c>
      <c r="D212" s="52">
        <v>43543</v>
      </c>
      <c r="E212">
        <v>42</v>
      </c>
    </row>
    <row r="213" spans="1:5" x14ac:dyDescent="0.35">
      <c r="A213">
        <v>40206</v>
      </c>
      <c r="B213" t="s">
        <v>215</v>
      </c>
      <c r="C213" s="47">
        <v>43389</v>
      </c>
      <c r="D213" s="52">
        <v>43543</v>
      </c>
      <c r="E213">
        <v>42</v>
      </c>
    </row>
    <row r="214" spans="1:5" x14ac:dyDescent="0.35">
      <c r="A214">
        <v>40206</v>
      </c>
      <c r="B214" t="s">
        <v>215</v>
      </c>
      <c r="C214" s="47">
        <v>43389</v>
      </c>
      <c r="D214" s="52">
        <v>43543</v>
      </c>
      <c r="E214">
        <v>42</v>
      </c>
    </row>
    <row r="215" spans="1:5" x14ac:dyDescent="0.35">
      <c r="A215">
        <v>40209</v>
      </c>
      <c r="B215" t="s">
        <v>215</v>
      </c>
      <c r="C215" s="47">
        <v>43389</v>
      </c>
      <c r="D215" s="52">
        <v>43543</v>
      </c>
      <c r="E215">
        <v>42</v>
      </c>
    </row>
    <row r="216" spans="1:5" x14ac:dyDescent="0.35">
      <c r="A216">
        <v>40211</v>
      </c>
      <c r="B216" t="s">
        <v>215</v>
      </c>
      <c r="C216" s="47">
        <v>43389</v>
      </c>
      <c r="D216" s="52">
        <v>43543</v>
      </c>
      <c r="E216">
        <v>42</v>
      </c>
    </row>
    <row r="217" spans="1:5" x14ac:dyDescent="0.35">
      <c r="A217">
        <v>40212</v>
      </c>
      <c r="B217" t="s">
        <v>215</v>
      </c>
      <c r="C217" s="47">
        <v>43389</v>
      </c>
      <c r="D217" s="52">
        <v>43543</v>
      </c>
      <c r="E217">
        <v>42</v>
      </c>
    </row>
    <row r="218" spans="1:5" x14ac:dyDescent="0.35">
      <c r="A218">
        <v>40213</v>
      </c>
      <c r="B218" t="s">
        <v>215</v>
      </c>
      <c r="C218" s="47">
        <v>43389</v>
      </c>
      <c r="D218" s="52">
        <v>43543</v>
      </c>
      <c r="E218">
        <v>42</v>
      </c>
    </row>
    <row r="219" spans="1:5" x14ac:dyDescent="0.35">
      <c r="A219">
        <v>40215</v>
      </c>
      <c r="B219" t="s">
        <v>215</v>
      </c>
      <c r="C219" s="47">
        <v>43389</v>
      </c>
      <c r="D219" s="52">
        <v>43543</v>
      </c>
      <c r="E219">
        <v>42</v>
      </c>
    </row>
    <row r="220" spans="1:5" x14ac:dyDescent="0.35">
      <c r="A220">
        <v>40216</v>
      </c>
      <c r="B220" t="s">
        <v>215</v>
      </c>
      <c r="C220" s="47">
        <v>43389</v>
      </c>
      <c r="D220" s="52">
        <v>43543</v>
      </c>
      <c r="E220">
        <v>42</v>
      </c>
    </row>
    <row r="221" spans="1:5" x14ac:dyDescent="0.35">
      <c r="A221">
        <v>40218</v>
      </c>
      <c r="B221" t="s">
        <v>215</v>
      </c>
      <c r="C221" s="47">
        <v>43389</v>
      </c>
      <c r="D221" s="52">
        <v>43543</v>
      </c>
      <c r="E221">
        <v>42</v>
      </c>
    </row>
    <row r="222" spans="1:5" x14ac:dyDescent="0.35">
      <c r="A222">
        <v>40219</v>
      </c>
      <c r="B222" t="s">
        <v>215</v>
      </c>
      <c r="C222" s="47">
        <v>43389</v>
      </c>
      <c r="D222" s="52">
        <v>43543</v>
      </c>
      <c r="E222">
        <v>42</v>
      </c>
    </row>
    <row r="223" spans="1:5" x14ac:dyDescent="0.35">
      <c r="A223">
        <v>40220</v>
      </c>
      <c r="B223" t="s">
        <v>215</v>
      </c>
      <c r="C223" s="47">
        <v>43389</v>
      </c>
      <c r="D223" s="52">
        <v>43543</v>
      </c>
      <c r="E223">
        <v>42</v>
      </c>
    </row>
    <row r="224" spans="1:5" x14ac:dyDescent="0.35">
      <c r="A224">
        <v>40221</v>
      </c>
      <c r="B224" t="s">
        <v>215</v>
      </c>
      <c r="C224" s="47">
        <v>43389</v>
      </c>
      <c r="D224" s="52">
        <v>43543</v>
      </c>
      <c r="E224">
        <v>42</v>
      </c>
    </row>
    <row r="225" spans="1:5" x14ac:dyDescent="0.35">
      <c r="A225">
        <v>40222</v>
      </c>
      <c r="B225" t="s">
        <v>215</v>
      </c>
      <c r="C225" s="47">
        <v>43389</v>
      </c>
      <c r="D225" s="52">
        <v>43543</v>
      </c>
      <c r="E225">
        <v>42</v>
      </c>
    </row>
    <row r="226" spans="1:5" x14ac:dyDescent="0.35">
      <c r="A226">
        <v>40223</v>
      </c>
      <c r="B226" t="s">
        <v>215</v>
      </c>
      <c r="C226" s="47">
        <v>43389</v>
      </c>
      <c r="D226" s="52">
        <v>43543</v>
      </c>
      <c r="E226">
        <v>42</v>
      </c>
    </row>
    <row r="227" spans="1:5" x14ac:dyDescent="0.35">
      <c r="A227">
        <v>40225</v>
      </c>
      <c r="B227" t="s">
        <v>215</v>
      </c>
      <c r="C227" s="47">
        <v>43389</v>
      </c>
      <c r="D227" s="52">
        <v>43543</v>
      </c>
      <c r="E227">
        <v>42</v>
      </c>
    </row>
    <row r="228" spans="1:5" x14ac:dyDescent="0.35">
      <c r="A228">
        <v>40208</v>
      </c>
      <c r="B228" t="s">
        <v>215</v>
      </c>
      <c r="C228" s="47">
        <v>43389</v>
      </c>
      <c r="D228" s="52">
        <v>43543</v>
      </c>
      <c r="E228">
        <v>42</v>
      </c>
    </row>
    <row r="229" spans="1:5" x14ac:dyDescent="0.35">
      <c r="A229">
        <v>40405</v>
      </c>
      <c r="B229" t="s">
        <v>215</v>
      </c>
      <c r="C229" s="47">
        <v>43452</v>
      </c>
      <c r="D229" s="52">
        <v>43543</v>
      </c>
      <c r="E229">
        <v>42</v>
      </c>
    </row>
    <row r="230" spans="1:5" x14ac:dyDescent="0.35">
      <c r="A230">
        <v>40516</v>
      </c>
      <c r="B230" t="s">
        <v>215</v>
      </c>
      <c r="C230" s="47">
        <v>43452</v>
      </c>
      <c r="D230" s="52">
        <v>43543</v>
      </c>
      <c r="E230">
        <v>42</v>
      </c>
    </row>
    <row r="231" spans="1:5" x14ac:dyDescent="0.35">
      <c r="A231">
        <v>40539</v>
      </c>
      <c r="B231" t="s">
        <v>215</v>
      </c>
      <c r="C231" s="47">
        <v>43452</v>
      </c>
      <c r="D231" s="52">
        <v>43543</v>
      </c>
      <c r="E231">
        <v>42</v>
      </c>
    </row>
    <row r="232" spans="1:5" x14ac:dyDescent="0.35">
      <c r="A232">
        <v>40541</v>
      </c>
      <c r="B232" t="s">
        <v>215</v>
      </c>
      <c r="C232" s="47">
        <v>43452</v>
      </c>
      <c r="D232" s="52">
        <v>43543</v>
      </c>
      <c r="E232">
        <v>42</v>
      </c>
    </row>
    <row r="233" spans="1:5" x14ac:dyDescent="0.35">
      <c r="A233">
        <v>40545</v>
      </c>
      <c r="B233" t="s">
        <v>215</v>
      </c>
      <c r="C233" s="47">
        <v>43452</v>
      </c>
      <c r="D233" s="52">
        <v>43543</v>
      </c>
      <c r="E233">
        <v>42</v>
      </c>
    </row>
    <row r="234" spans="1:5" x14ac:dyDescent="0.35">
      <c r="A234">
        <v>40546</v>
      </c>
      <c r="B234" t="s">
        <v>215</v>
      </c>
      <c r="C234" s="47">
        <v>43452</v>
      </c>
      <c r="D234" s="52">
        <v>43543</v>
      </c>
      <c r="E234">
        <v>42</v>
      </c>
    </row>
    <row r="235" spans="1:5" x14ac:dyDescent="0.35">
      <c r="A235">
        <v>40550</v>
      </c>
      <c r="B235" t="s">
        <v>215</v>
      </c>
      <c r="C235" s="47">
        <v>43452</v>
      </c>
      <c r="D235" s="52">
        <v>43543</v>
      </c>
      <c r="E235">
        <v>42</v>
      </c>
    </row>
    <row r="236" spans="1:5" x14ac:dyDescent="0.35">
      <c r="A236">
        <v>40556</v>
      </c>
      <c r="B236" t="s">
        <v>215</v>
      </c>
      <c r="C236" s="47">
        <v>43452</v>
      </c>
      <c r="D236" s="52">
        <v>43543</v>
      </c>
      <c r="E236">
        <v>42</v>
      </c>
    </row>
    <row r="237" spans="1:5" x14ac:dyDescent="0.35">
      <c r="A237">
        <v>40559</v>
      </c>
      <c r="B237" t="s">
        <v>215</v>
      </c>
      <c r="C237" s="47">
        <v>43452</v>
      </c>
      <c r="D237" s="52">
        <v>43543</v>
      </c>
      <c r="E237">
        <v>42</v>
      </c>
    </row>
    <row r="238" spans="1:5" x14ac:dyDescent="0.35">
      <c r="A238">
        <v>40566</v>
      </c>
      <c r="B238" t="s">
        <v>215</v>
      </c>
      <c r="C238" s="47">
        <v>43452</v>
      </c>
      <c r="D238" s="52">
        <v>43543</v>
      </c>
      <c r="E238">
        <v>42</v>
      </c>
    </row>
    <row r="239" spans="1:5" x14ac:dyDescent="0.35">
      <c r="A239">
        <v>40570</v>
      </c>
      <c r="B239" t="s">
        <v>215</v>
      </c>
      <c r="C239" s="47">
        <v>43452</v>
      </c>
      <c r="D239" s="52">
        <v>43543</v>
      </c>
      <c r="E239">
        <v>42</v>
      </c>
    </row>
    <row r="240" spans="1:5" x14ac:dyDescent="0.35">
      <c r="A240">
        <v>40572</v>
      </c>
      <c r="B240" t="s">
        <v>215</v>
      </c>
      <c r="C240" s="47">
        <v>43452</v>
      </c>
      <c r="D240" s="52">
        <v>43543</v>
      </c>
      <c r="E240">
        <v>42</v>
      </c>
    </row>
    <row r="241" spans="1:5" x14ac:dyDescent="0.35">
      <c r="A241">
        <v>40573</v>
      </c>
      <c r="B241" t="s">
        <v>215</v>
      </c>
      <c r="C241" s="47">
        <v>43452</v>
      </c>
      <c r="D241" s="52">
        <v>43543</v>
      </c>
      <c r="E241">
        <v>42</v>
      </c>
    </row>
    <row r="242" spans="1:5" x14ac:dyDescent="0.35">
      <c r="A242">
        <v>40576</v>
      </c>
      <c r="B242" t="s">
        <v>215</v>
      </c>
      <c r="C242" s="47">
        <v>43452</v>
      </c>
      <c r="D242" s="52">
        <v>43543</v>
      </c>
      <c r="E242">
        <v>42</v>
      </c>
    </row>
    <row r="243" spans="1:5" x14ac:dyDescent="0.35">
      <c r="A243">
        <v>40578</v>
      </c>
      <c r="B243" t="s">
        <v>215</v>
      </c>
      <c r="C243" s="47">
        <v>43452</v>
      </c>
      <c r="D243" s="52">
        <v>43543</v>
      </c>
      <c r="E243">
        <v>42</v>
      </c>
    </row>
    <row r="244" spans="1:5" x14ac:dyDescent="0.35">
      <c r="A244">
        <v>40592</v>
      </c>
      <c r="B244" t="s">
        <v>215</v>
      </c>
      <c r="C244" s="47">
        <v>43452</v>
      </c>
      <c r="D244" s="52">
        <v>43543</v>
      </c>
      <c r="E244">
        <v>42</v>
      </c>
    </row>
    <row r="245" spans="1:5" x14ac:dyDescent="0.35">
      <c r="A245">
        <v>40594</v>
      </c>
      <c r="B245" t="s">
        <v>215</v>
      </c>
      <c r="C245" s="47">
        <v>43452</v>
      </c>
      <c r="D245" s="52">
        <v>43543</v>
      </c>
      <c r="E245">
        <v>42</v>
      </c>
    </row>
    <row r="246" spans="1:5" x14ac:dyDescent="0.35">
      <c r="A246">
        <v>40595</v>
      </c>
      <c r="B246" t="s">
        <v>215</v>
      </c>
      <c r="C246" s="47">
        <v>43452</v>
      </c>
      <c r="D246" s="52">
        <v>43543</v>
      </c>
      <c r="E246">
        <v>42</v>
      </c>
    </row>
    <row r="247" spans="1:5" x14ac:dyDescent="0.35">
      <c r="A247">
        <v>40598</v>
      </c>
      <c r="B247" t="s">
        <v>215</v>
      </c>
      <c r="C247" s="47">
        <v>43452</v>
      </c>
      <c r="D247" s="52">
        <v>43543</v>
      </c>
      <c r="E247">
        <v>42</v>
      </c>
    </row>
    <row r="248" spans="1:5" x14ac:dyDescent="0.35">
      <c r="A248">
        <v>40599</v>
      </c>
      <c r="B248" t="s">
        <v>215</v>
      </c>
      <c r="C248" s="47">
        <v>43452</v>
      </c>
      <c r="D248" s="52">
        <v>43543</v>
      </c>
      <c r="E248">
        <v>42</v>
      </c>
    </row>
    <row r="249" spans="1:5" x14ac:dyDescent="0.35">
      <c r="A249">
        <v>40600</v>
      </c>
      <c r="B249" t="s">
        <v>215</v>
      </c>
      <c r="C249" s="47">
        <v>43452</v>
      </c>
      <c r="D249" s="52">
        <v>43543</v>
      </c>
      <c r="E249">
        <v>42</v>
      </c>
    </row>
    <row r="250" spans="1:5" x14ac:dyDescent="0.35">
      <c r="A250">
        <v>40601</v>
      </c>
      <c r="B250" t="s">
        <v>215</v>
      </c>
      <c r="C250" s="47">
        <v>43452</v>
      </c>
      <c r="D250" s="52">
        <v>43543</v>
      </c>
      <c r="E250">
        <v>42</v>
      </c>
    </row>
    <row r="251" spans="1:5" x14ac:dyDescent="0.35">
      <c r="A251">
        <v>40602</v>
      </c>
      <c r="B251" t="s">
        <v>215</v>
      </c>
      <c r="C251" s="47">
        <v>43452</v>
      </c>
      <c r="D251" s="52">
        <v>43543</v>
      </c>
      <c r="E251">
        <v>42</v>
      </c>
    </row>
    <row r="252" spans="1:5" x14ac:dyDescent="0.35">
      <c r="A252">
        <v>40603</v>
      </c>
      <c r="B252" t="s">
        <v>215</v>
      </c>
      <c r="C252" s="47">
        <v>43452</v>
      </c>
      <c r="D252" s="52">
        <v>43543</v>
      </c>
      <c r="E252">
        <v>42</v>
      </c>
    </row>
    <row r="253" spans="1:5" x14ac:dyDescent="0.35">
      <c r="A253">
        <v>40604</v>
      </c>
      <c r="B253" t="s">
        <v>215</v>
      </c>
      <c r="C253" s="47">
        <v>43452</v>
      </c>
      <c r="D253" s="52">
        <v>43543</v>
      </c>
      <c r="E253">
        <v>42</v>
      </c>
    </row>
    <row r="254" spans="1:5" x14ac:dyDescent="0.35">
      <c r="A254">
        <v>40607</v>
      </c>
      <c r="B254" t="s">
        <v>215</v>
      </c>
      <c r="C254" s="47">
        <v>43452</v>
      </c>
      <c r="D254" s="52">
        <v>43543</v>
      </c>
      <c r="E254">
        <v>42</v>
      </c>
    </row>
    <row r="255" spans="1:5" x14ac:dyDescent="0.35">
      <c r="A255">
        <v>40608</v>
      </c>
      <c r="B255" t="s">
        <v>215</v>
      </c>
      <c r="C255" s="47">
        <v>43452</v>
      </c>
      <c r="D255" s="52">
        <v>43543</v>
      </c>
      <c r="E255">
        <v>42</v>
      </c>
    </row>
    <row r="256" spans="1:5" x14ac:dyDescent="0.35">
      <c r="A256">
        <v>40609</v>
      </c>
      <c r="B256" t="s">
        <v>215</v>
      </c>
      <c r="C256" s="47">
        <v>43452</v>
      </c>
      <c r="D256" s="52">
        <v>43543</v>
      </c>
      <c r="E256">
        <v>42</v>
      </c>
    </row>
    <row r="257" spans="1:5" x14ac:dyDescent="0.35">
      <c r="A257">
        <v>40614</v>
      </c>
      <c r="B257" t="s">
        <v>215</v>
      </c>
      <c r="C257" s="47">
        <v>43452</v>
      </c>
      <c r="D257" s="52">
        <v>43543</v>
      </c>
      <c r="E257">
        <v>42</v>
      </c>
    </row>
    <row r="258" spans="1:5" x14ac:dyDescent="0.35">
      <c r="A258">
        <v>40615</v>
      </c>
      <c r="B258" t="s">
        <v>215</v>
      </c>
      <c r="C258" s="47">
        <v>43452</v>
      </c>
      <c r="D258" s="52">
        <v>43543</v>
      </c>
      <c r="E258">
        <v>42</v>
      </c>
    </row>
    <row r="259" spans="1:5" x14ac:dyDescent="0.35">
      <c r="A259">
        <v>40616</v>
      </c>
      <c r="B259" t="s">
        <v>215</v>
      </c>
      <c r="C259" s="47">
        <v>43452</v>
      </c>
      <c r="D259" s="52">
        <v>43543</v>
      </c>
      <c r="E259">
        <v>42</v>
      </c>
    </row>
    <row r="260" spans="1:5" x14ac:dyDescent="0.35">
      <c r="A260">
        <v>40621</v>
      </c>
      <c r="B260" t="s">
        <v>215</v>
      </c>
      <c r="C260" s="47">
        <v>43452</v>
      </c>
      <c r="D260" s="52">
        <v>43543</v>
      </c>
      <c r="E260">
        <v>42</v>
      </c>
    </row>
    <row r="261" spans="1:5" x14ac:dyDescent="0.35">
      <c r="A261">
        <v>40622</v>
      </c>
      <c r="B261" t="s">
        <v>215</v>
      </c>
      <c r="C261" s="47">
        <v>43452</v>
      </c>
      <c r="D261" s="52">
        <v>43543</v>
      </c>
      <c r="E261">
        <v>42</v>
      </c>
    </row>
    <row r="262" spans="1:5" x14ac:dyDescent="0.35">
      <c r="A262">
        <v>40623</v>
      </c>
      <c r="B262" t="s">
        <v>215</v>
      </c>
      <c r="C262" s="47">
        <v>43452</v>
      </c>
      <c r="D262" s="52">
        <v>43543</v>
      </c>
      <c r="E262">
        <v>42</v>
      </c>
    </row>
    <row r="263" spans="1:5" x14ac:dyDescent="0.35">
      <c r="A263">
        <v>40624</v>
      </c>
      <c r="B263" t="s">
        <v>215</v>
      </c>
      <c r="C263" s="47">
        <v>43452</v>
      </c>
      <c r="D263" s="52">
        <v>43543</v>
      </c>
      <c r="E263">
        <v>42</v>
      </c>
    </row>
    <row r="264" spans="1:5" x14ac:dyDescent="0.35">
      <c r="A264">
        <v>40629</v>
      </c>
      <c r="B264" t="s">
        <v>215</v>
      </c>
      <c r="C264" s="47">
        <v>43452</v>
      </c>
      <c r="D264" s="52">
        <v>43543</v>
      </c>
      <c r="E264">
        <v>42</v>
      </c>
    </row>
    <row r="265" spans="1:5" x14ac:dyDescent="0.35">
      <c r="A265">
        <v>40631</v>
      </c>
      <c r="B265" t="s">
        <v>215</v>
      </c>
      <c r="C265" s="47">
        <v>43452</v>
      </c>
      <c r="D265" s="52">
        <v>43543</v>
      </c>
      <c r="E265">
        <v>42</v>
      </c>
    </row>
    <row r="266" spans="1:5" x14ac:dyDescent="0.35">
      <c r="A266">
        <v>40696</v>
      </c>
      <c r="B266" t="s">
        <v>215</v>
      </c>
      <c r="C266" s="47">
        <v>43452</v>
      </c>
      <c r="D266" s="52">
        <v>43543</v>
      </c>
      <c r="E266">
        <v>42</v>
      </c>
    </row>
    <row r="267" spans="1:5" x14ac:dyDescent="0.35">
      <c r="A267">
        <v>40711</v>
      </c>
      <c r="B267" t="s">
        <v>215</v>
      </c>
      <c r="C267" s="47">
        <v>43452</v>
      </c>
      <c r="D267" s="52">
        <v>43543</v>
      </c>
      <c r="E267">
        <v>42</v>
      </c>
    </row>
    <row r="268" spans="1:5" x14ac:dyDescent="0.35">
      <c r="A268">
        <v>40727</v>
      </c>
      <c r="B268" t="s">
        <v>215</v>
      </c>
      <c r="C268" s="47">
        <v>43452</v>
      </c>
      <c r="D268" s="52">
        <v>43543</v>
      </c>
      <c r="E268">
        <v>42</v>
      </c>
    </row>
    <row r="269" spans="1:5" x14ac:dyDescent="0.35">
      <c r="A269">
        <v>43926</v>
      </c>
      <c r="B269" t="s">
        <v>2</v>
      </c>
      <c r="C269" s="47">
        <v>43571</v>
      </c>
      <c r="D269" s="52">
        <v>43913</v>
      </c>
      <c r="E269">
        <v>36</v>
      </c>
    </row>
    <row r="270" spans="1:5" x14ac:dyDescent="0.35">
      <c r="A270">
        <v>43935</v>
      </c>
      <c r="B270" t="s">
        <v>2</v>
      </c>
      <c r="C270" s="47">
        <v>43571</v>
      </c>
      <c r="D270" s="52">
        <v>43913</v>
      </c>
      <c r="E270">
        <v>36</v>
      </c>
    </row>
    <row r="271" spans="1:5" x14ac:dyDescent="0.35">
      <c r="A271">
        <v>43939</v>
      </c>
      <c r="B271" t="s">
        <v>2</v>
      </c>
      <c r="C271" s="47">
        <v>43571</v>
      </c>
      <c r="D271" s="52">
        <v>43913</v>
      </c>
      <c r="E271">
        <v>36</v>
      </c>
    </row>
    <row r="272" spans="1:5" x14ac:dyDescent="0.35">
      <c r="A272">
        <v>43942</v>
      </c>
      <c r="B272" t="s">
        <v>2</v>
      </c>
      <c r="C272" s="47">
        <v>43571</v>
      </c>
      <c r="D272" s="52">
        <v>43913</v>
      </c>
      <c r="E272">
        <v>36</v>
      </c>
    </row>
    <row r="273" spans="1:5" x14ac:dyDescent="0.35">
      <c r="A273">
        <v>43944</v>
      </c>
      <c r="B273" t="s">
        <v>2</v>
      </c>
      <c r="C273" s="47">
        <v>43571</v>
      </c>
      <c r="D273" s="52">
        <v>43913</v>
      </c>
      <c r="E273">
        <v>36</v>
      </c>
    </row>
    <row r="274" spans="1:5" x14ac:dyDescent="0.35">
      <c r="A274">
        <v>43945</v>
      </c>
      <c r="B274" t="s">
        <v>2</v>
      </c>
      <c r="C274" s="47">
        <v>43571</v>
      </c>
      <c r="D274" s="52">
        <v>43913</v>
      </c>
      <c r="E274">
        <v>36</v>
      </c>
    </row>
    <row r="275" spans="1:5" x14ac:dyDescent="0.35">
      <c r="A275">
        <v>43949</v>
      </c>
      <c r="B275" t="s">
        <v>2</v>
      </c>
      <c r="C275" s="47">
        <v>43571</v>
      </c>
      <c r="D275" s="52">
        <v>43913</v>
      </c>
      <c r="E275">
        <v>36</v>
      </c>
    </row>
    <row r="276" spans="1:5" x14ac:dyDescent="0.35">
      <c r="A276">
        <v>43954</v>
      </c>
      <c r="B276" t="s">
        <v>2</v>
      </c>
      <c r="C276" s="47">
        <v>43571</v>
      </c>
      <c r="D276" s="52">
        <v>43913</v>
      </c>
      <c r="E276">
        <v>36</v>
      </c>
    </row>
    <row r="277" spans="1:5" x14ac:dyDescent="0.35">
      <c r="A277">
        <v>43955</v>
      </c>
      <c r="B277" t="s">
        <v>2</v>
      </c>
      <c r="C277" s="47">
        <v>43571</v>
      </c>
      <c r="D277" s="52">
        <v>43913</v>
      </c>
      <c r="E277">
        <v>36</v>
      </c>
    </row>
    <row r="278" spans="1:5" x14ac:dyDescent="0.35">
      <c r="A278">
        <v>43957</v>
      </c>
      <c r="B278" t="s">
        <v>2</v>
      </c>
      <c r="C278" s="47">
        <v>43571</v>
      </c>
      <c r="D278" s="52">
        <v>43913</v>
      </c>
      <c r="E278">
        <v>36</v>
      </c>
    </row>
    <row r="279" spans="1:5" x14ac:dyDescent="0.35">
      <c r="A279">
        <v>43958</v>
      </c>
      <c r="B279" t="s">
        <v>2</v>
      </c>
      <c r="C279" s="47">
        <v>43571</v>
      </c>
      <c r="D279" s="52">
        <v>43913</v>
      </c>
      <c r="E279">
        <v>36</v>
      </c>
    </row>
    <row r="280" spans="1:5" x14ac:dyDescent="0.35">
      <c r="A280">
        <v>43960</v>
      </c>
      <c r="B280" t="s">
        <v>2</v>
      </c>
      <c r="C280" s="47">
        <v>43571</v>
      </c>
      <c r="D280" s="52">
        <v>43913</v>
      </c>
      <c r="E280">
        <v>36</v>
      </c>
    </row>
    <row r="281" spans="1:5" x14ac:dyDescent="0.35">
      <c r="A281">
        <v>43961</v>
      </c>
      <c r="B281" t="s">
        <v>2</v>
      </c>
      <c r="C281" s="47">
        <v>43571</v>
      </c>
      <c r="D281" s="52">
        <v>43913</v>
      </c>
      <c r="E281">
        <v>36</v>
      </c>
    </row>
    <row r="282" spans="1:5" x14ac:dyDescent="0.35">
      <c r="A282">
        <v>43965</v>
      </c>
      <c r="B282" t="s">
        <v>2</v>
      </c>
      <c r="C282" s="47">
        <v>43571</v>
      </c>
      <c r="D282" s="52">
        <v>43913</v>
      </c>
      <c r="E282">
        <v>36</v>
      </c>
    </row>
    <row r="283" spans="1:5" x14ac:dyDescent="0.35">
      <c r="A283">
        <v>43966</v>
      </c>
      <c r="B283" t="s">
        <v>2</v>
      </c>
      <c r="C283" s="47">
        <v>43571</v>
      </c>
      <c r="D283" s="52">
        <v>43913</v>
      </c>
      <c r="E283">
        <v>36</v>
      </c>
    </row>
    <row r="284" spans="1:5" x14ac:dyDescent="0.35">
      <c r="A284">
        <v>43969</v>
      </c>
      <c r="B284" t="s">
        <v>2</v>
      </c>
      <c r="C284" s="47">
        <v>43571</v>
      </c>
      <c r="D284" s="52">
        <v>43913</v>
      </c>
      <c r="E284">
        <v>36</v>
      </c>
    </row>
    <row r="285" spans="1:5" x14ac:dyDescent="0.35">
      <c r="A285">
        <v>43971</v>
      </c>
      <c r="B285" t="s">
        <v>2</v>
      </c>
      <c r="C285" s="47">
        <v>43571</v>
      </c>
      <c r="D285" s="52">
        <v>43913</v>
      </c>
      <c r="E285">
        <v>36</v>
      </c>
    </row>
    <row r="286" spans="1:5" x14ac:dyDescent="0.35">
      <c r="A286">
        <v>43972</v>
      </c>
      <c r="B286" t="s">
        <v>2</v>
      </c>
      <c r="C286" s="47">
        <v>43571</v>
      </c>
      <c r="D286" s="52">
        <v>43913</v>
      </c>
      <c r="E286">
        <v>36</v>
      </c>
    </row>
    <row r="287" spans="1:5" x14ac:dyDescent="0.35">
      <c r="A287">
        <v>43973</v>
      </c>
      <c r="B287" t="s">
        <v>2</v>
      </c>
      <c r="C287" s="47">
        <v>43571</v>
      </c>
      <c r="D287" s="52">
        <v>43913</v>
      </c>
      <c r="E287">
        <v>36</v>
      </c>
    </row>
    <row r="288" spans="1:5" x14ac:dyDescent="0.35">
      <c r="A288">
        <v>43976</v>
      </c>
      <c r="B288" t="s">
        <v>2</v>
      </c>
      <c r="C288" s="47">
        <v>43571</v>
      </c>
      <c r="D288" s="52">
        <v>43913</v>
      </c>
      <c r="E288">
        <v>36</v>
      </c>
    </row>
    <row r="289" spans="1:5" x14ac:dyDescent="0.35">
      <c r="A289">
        <v>43977</v>
      </c>
      <c r="B289" t="s">
        <v>2</v>
      </c>
      <c r="C289" s="47">
        <v>43571</v>
      </c>
      <c r="D289" s="52">
        <v>43913</v>
      </c>
      <c r="E289">
        <v>36</v>
      </c>
    </row>
    <row r="290" spans="1:5" x14ac:dyDescent="0.35">
      <c r="A290">
        <v>43980</v>
      </c>
      <c r="B290" t="s">
        <v>2</v>
      </c>
      <c r="C290" s="47">
        <v>43571</v>
      </c>
      <c r="D290" s="52">
        <v>43913</v>
      </c>
      <c r="E290">
        <v>36</v>
      </c>
    </row>
    <row r="291" spans="1:5" x14ac:dyDescent="0.35">
      <c r="A291">
        <v>43981</v>
      </c>
      <c r="B291" t="s">
        <v>2</v>
      </c>
      <c r="C291" s="47">
        <v>43571</v>
      </c>
      <c r="D291" s="52">
        <v>43913</v>
      </c>
      <c r="E291">
        <v>36</v>
      </c>
    </row>
    <row r="292" spans="1:5" x14ac:dyDescent="0.35">
      <c r="A292">
        <v>43982</v>
      </c>
      <c r="B292" t="s">
        <v>2</v>
      </c>
      <c r="C292" s="47">
        <v>43571</v>
      </c>
      <c r="D292" s="52">
        <v>43913</v>
      </c>
      <c r="E292">
        <v>36</v>
      </c>
    </row>
    <row r="293" spans="1:5" x14ac:dyDescent="0.35">
      <c r="A293">
        <v>43983</v>
      </c>
      <c r="B293" t="s">
        <v>2</v>
      </c>
      <c r="C293" s="47">
        <v>43571</v>
      </c>
      <c r="D293" s="52">
        <v>43913</v>
      </c>
      <c r="E293">
        <v>36</v>
      </c>
    </row>
    <row r="294" spans="1:5" x14ac:dyDescent="0.35">
      <c r="A294">
        <v>43985</v>
      </c>
      <c r="B294" t="s">
        <v>2</v>
      </c>
      <c r="C294" s="47">
        <v>43571</v>
      </c>
      <c r="D294" s="52">
        <v>43913</v>
      </c>
      <c r="E294">
        <v>36</v>
      </c>
    </row>
    <row r="295" spans="1:5" x14ac:dyDescent="0.35">
      <c r="A295">
        <v>43986</v>
      </c>
      <c r="B295" t="s">
        <v>2</v>
      </c>
      <c r="C295" s="47">
        <v>43571</v>
      </c>
      <c r="D295" s="52">
        <v>43913</v>
      </c>
      <c r="E295">
        <v>36</v>
      </c>
    </row>
    <row r="296" spans="1:5" x14ac:dyDescent="0.35">
      <c r="A296">
        <v>43987</v>
      </c>
      <c r="B296" t="s">
        <v>2</v>
      </c>
      <c r="C296" s="47">
        <v>43571</v>
      </c>
      <c r="D296" s="52">
        <v>43913</v>
      </c>
      <c r="E296">
        <v>36</v>
      </c>
    </row>
    <row r="297" spans="1:5" x14ac:dyDescent="0.35">
      <c r="A297">
        <v>43989</v>
      </c>
      <c r="B297" t="s">
        <v>2</v>
      </c>
      <c r="C297" s="47">
        <v>43571</v>
      </c>
      <c r="D297" s="52">
        <v>43913</v>
      </c>
      <c r="E297">
        <v>36</v>
      </c>
    </row>
    <row r="298" spans="1:5" x14ac:dyDescent="0.35">
      <c r="A298">
        <v>43990</v>
      </c>
      <c r="B298" t="s">
        <v>2</v>
      </c>
      <c r="C298" s="47">
        <v>43571</v>
      </c>
      <c r="D298" s="52">
        <v>43913</v>
      </c>
      <c r="E298">
        <v>36</v>
      </c>
    </row>
    <row r="299" spans="1:5" x14ac:dyDescent="0.35">
      <c r="A299">
        <v>43992</v>
      </c>
      <c r="B299" t="s">
        <v>2</v>
      </c>
      <c r="C299" s="47">
        <v>43571</v>
      </c>
      <c r="D299" s="52">
        <v>43913</v>
      </c>
      <c r="E299">
        <v>36</v>
      </c>
    </row>
    <row r="300" spans="1:5" x14ac:dyDescent="0.35">
      <c r="A300">
        <v>43993</v>
      </c>
      <c r="B300" t="s">
        <v>2</v>
      </c>
      <c r="C300" s="47">
        <v>43571</v>
      </c>
      <c r="D300" s="52">
        <v>43913</v>
      </c>
      <c r="E300">
        <v>36</v>
      </c>
    </row>
    <row r="301" spans="1:5" x14ac:dyDescent="0.35">
      <c r="A301">
        <v>43994</v>
      </c>
      <c r="B301" t="s">
        <v>2</v>
      </c>
      <c r="C301" s="47">
        <v>43571</v>
      </c>
      <c r="D301" s="52">
        <v>43913</v>
      </c>
      <c r="E301">
        <v>36</v>
      </c>
    </row>
    <row r="302" spans="1:5" x14ac:dyDescent="0.35">
      <c r="A302">
        <v>43996</v>
      </c>
      <c r="B302" t="s">
        <v>2</v>
      </c>
      <c r="C302" s="47">
        <v>43571</v>
      </c>
      <c r="D302" s="52">
        <v>43913</v>
      </c>
      <c r="E302">
        <v>36</v>
      </c>
    </row>
    <row r="303" spans="1:5" x14ac:dyDescent="0.35">
      <c r="A303">
        <v>43997</v>
      </c>
      <c r="B303" t="s">
        <v>2</v>
      </c>
      <c r="C303" s="47">
        <v>43571</v>
      </c>
      <c r="D303" s="52">
        <v>43913</v>
      </c>
      <c r="E303">
        <v>36</v>
      </c>
    </row>
    <row r="304" spans="1:5" x14ac:dyDescent="0.35">
      <c r="A304">
        <v>43998</v>
      </c>
      <c r="B304" t="s">
        <v>2</v>
      </c>
      <c r="C304" s="47">
        <v>43571</v>
      </c>
      <c r="D304" s="52">
        <v>43913</v>
      </c>
      <c r="E304">
        <v>36</v>
      </c>
    </row>
    <row r="305" spans="1:5" x14ac:dyDescent="0.35">
      <c r="A305">
        <v>43999</v>
      </c>
      <c r="B305" t="s">
        <v>2</v>
      </c>
      <c r="C305" s="47">
        <v>43571</v>
      </c>
      <c r="D305" s="52">
        <v>43913</v>
      </c>
      <c r="E305">
        <v>36</v>
      </c>
    </row>
    <row r="306" spans="1:5" x14ac:dyDescent="0.35">
      <c r="A306">
        <v>44000</v>
      </c>
      <c r="B306" t="s">
        <v>2</v>
      </c>
      <c r="C306" s="47">
        <v>43571</v>
      </c>
      <c r="D306" s="52">
        <v>43913</v>
      </c>
      <c r="E306">
        <v>36</v>
      </c>
    </row>
    <row r="307" spans="1:5" x14ac:dyDescent="0.35">
      <c r="A307">
        <v>44001</v>
      </c>
      <c r="B307" t="s">
        <v>2</v>
      </c>
      <c r="C307" s="47">
        <v>43571</v>
      </c>
      <c r="D307" s="52">
        <v>43913</v>
      </c>
      <c r="E307">
        <v>36</v>
      </c>
    </row>
    <row r="308" spans="1:5" x14ac:dyDescent="0.35">
      <c r="A308">
        <v>44002</v>
      </c>
      <c r="B308" t="s">
        <v>2</v>
      </c>
      <c r="C308" s="47">
        <v>43571</v>
      </c>
      <c r="D308" s="52">
        <v>43913</v>
      </c>
      <c r="E308">
        <v>36</v>
      </c>
    </row>
    <row r="309" spans="1:5" x14ac:dyDescent="0.35">
      <c r="A309">
        <v>44003</v>
      </c>
      <c r="B309" t="s">
        <v>2</v>
      </c>
      <c r="C309" s="47">
        <v>43571</v>
      </c>
      <c r="D309" s="52">
        <v>43913</v>
      </c>
      <c r="E309">
        <v>36</v>
      </c>
    </row>
    <row r="310" spans="1:5" x14ac:dyDescent="0.35">
      <c r="A310">
        <v>44009</v>
      </c>
      <c r="B310" t="s">
        <v>2</v>
      </c>
      <c r="C310" s="47">
        <v>43571</v>
      </c>
      <c r="D310" s="52">
        <v>43913</v>
      </c>
      <c r="E310">
        <v>36</v>
      </c>
    </row>
    <row r="311" spans="1:5" x14ac:dyDescent="0.35">
      <c r="A311">
        <v>44013</v>
      </c>
      <c r="B311" t="s">
        <v>2</v>
      </c>
      <c r="C311" s="47">
        <v>43571</v>
      </c>
      <c r="D311" s="52">
        <v>43913</v>
      </c>
      <c r="E311">
        <v>36</v>
      </c>
    </row>
    <row r="312" spans="1:5" x14ac:dyDescent="0.35">
      <c r="A312">
        <v>44014</v>
      </c>
      <c r="B312" t="s">
        <v>2</v>
      </c>
      <c r="C312" s="47">
        <v>43571</v>
      </c>
      <c r="D312" s="52">
        <v>43913</v>
      </c>
      <c r="E312">
        <v>36</v>
      </c>
    </row>
    <row r="313" spans="1:5" x14ac:dyDescent="0.35">
      <c r="A313">
        <v>44020</v>
      </c>
      <c r="B313" t="s">
        <v>2</v>
      </c>
      <c r="C313" s="47">
        <v>43571</v>
      </c>
      <c r="D313" s="52">
        <v>43913</v>
      </c>
      <c r="E313">
        <v>36</v>
      </c>
    </row>
    <row r="314" spans="1:5" x14ac:dyDescent="0.35">
      <c r="A314">
        <v>44022</v>
      </c>
      <c r="B314" t="s">
        <v>2</v>
      </c>
      <c r="C314" s="47">
        <v>43571</v>
      </c>
      <c r="D314" s="52">
        <v>43913</v>
      </c>
      <c r="E314">
        <v>36</v>
      </c>
    </row>
    <row r="315" spans="1:5" x14ac:dyDescent="0.35">
      <c r="A315">
        <v>44023</v>
      </c>
      <c r="B315" t="s">
        <v>2</v>
      </c>
      <c r="C315" s="47">
        <v>43571</v>
      </c>
      <c r="D315" s="52">
        <v>43913</v>
      </c>
      <c r="E315">
        <v>36</v>
      </c>
    </row>
    <row r="316" spans="1:5" x14ac:dyDescent="0.35">
      <c r="A316">
        <v>44024</v>
      </c>
      <c r="B316" t="s">
        <v>2</v>
      </c>
      <c r="C316" s="47">
        <v>43571</v>
      </c>
      <c r="D316" s="52">
        <v>43913</v>
      </c>
      <c r="E316">
        <v>36</v>
      </c>
    </row>
    <row r="317" spans="1:5" x14ac:dyDescent="0.35">
      <c r="A317">
        <v>44025</v>
      </c>
      <c r="B317" t="s">
        <v>2</v>
      </c>
      <c r="C317" s="47">
        <v>43571</v>
      </c>
      <c r="D317" s="52">
        <v>43913</v>
      </c>
      <c r="E317">
        <v>36</v>
      </c>
    </row>
    <row r="318" spans="1:5" x14ac:dyDescent="0.35">
      <c r="A318">
        <v>44026</v>
      </c>
      <c r="B318" t="s">
        <v>2</v>
      </c>
      <c r="C318" s="47">
        <v>43571</v>
      </c>
      <c r="D318" s="52">
        <v>43913</v>
      </c>
      <c r="E318">
        <v>36</v>
      </c>
    </row>
    <row r="319" spans="1:5" x14ac:dyDescent="0.35">
      <c r="A319">
        <v>44029</v>
      </c>
      <c r="B319" t="s">
        <v>2</v>
      </c>
      <c r="C319" s="47">
        <v>43571</v>
      </c>
      <c r="D319" s="52">
        <v>43913</v>
      </c>
      <c r="E319">
        <v>36</v>
      </c>
    </row>
    <row r="320" spans="1:5" x14ac:dyDescent="0.35">
      <c r="A320">
        <v>44030</v>
      </c>
      <c r="B320" t="s">
        <v>2</v>
      </c>
      <c r="C320" s="47">
        <v>43571</v>
      </c>
      <c r="D320" s="52">
        <v>43913</v>
      </c>
      <c r="E320">
        <v>36</v>
      </c>
    </row>
    <row r="321" spans="1:5" x14ac:dyDescent="0.35">
      <c r="A321">
        <v>44031</v>
      </c>
      <c r="B321" t="s">
        <v>2</v>
      </c>
      <c r="C321" s="47">
        <v>43571</v>
      </c>
      <c r="D321" s="52">
        <v>43913</v>
      </c>
      <c r="E321">
        <v>36</v>
      </c>
    </row>
    <row r="322" spans="1:5" x14ac:dyDescent="0.35">
      <c r="A322">
        <v>44032</v>
      </c>
      <c r="B322" t="s">
        <v>2</v>
      </c>
      <c r="C322" s="47">
        <v>43571</v>
      </c>
      <c r="D322" s="52">
        <v>43913</v>
      </c>
      <c r="E322">
        <v>36</v>
      </c>
    </row>
    <row r="323" spans="1:5" x14ac:dyDescent="0.35">
      <c r="A323">
        <v>44033</v>
      </c>
      <c r="B323" t="s">
        <v>2</v>
      </c>
      <c r="C323" s="47">
        <v>43571</v>
      </c>
      <c r="D323" s="52">
        <v>43913</v>
      </c>
      <c r="E323">
        <v>36</v>
      </c>
    </row>
    <row r="324" spans="1:5" x14ac:dyDescent="0.35">
      <c r="A324">
        <v>44036</v>
      </c>
      <c r="B324" t="s">
        <v>2</v>
      </c>
      <c r="C324" s="47">
        <v>43571</v>
      </c>
      <c r="D324" s="52">
        <v>43913</v>
      </c>
      <c r="E324">
        <v>36</v>
      </c>
    </row>
  </sheetData>
  <autoFilter ref="A1:E324" xr:uid="{C12ABB0E-C3F3-4201-BC44-830A1036BAA0}"/>
  <hyperlinks>
    <hyperlink ref="B81" location="AAC2_2016!A1" display="Aviso 02/SAMA2020/2016" xr:uid="{00000000-0004-0000-0D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10</vt:i4>
      </vt:variant>
    </vt:vector>
  </HeadingPairs>
  <TitlesOfParts>
    <vt:vector size="10" baseType="lpstr">
      <vt:lpstr>ROSTO</vt:lpstr>
      <vt:lpstr>AAC1_2015</vt:lpstr>
      <vt:lpstr>AAC1_2016</vt:lpstr>
      <vt:lpstr>AAC2_2016</vt:lpstr>
      <vt:lpstr>AAC1_2017</vt:lpstr>
      <vt:lpstr>AAC1_2018</vt:lpstr>
      <vt:lpstr>AAC2_2018</vt:lpstr>
      <vt:lpstr>RH</vt:lpstr>
      <vt:lpstr>Avisos</vt:lpstr>
      <vt:lpstr>Auxiliar</vt:lpstr>
    </vt:vector>
  </TitlesOfParts>
  <Company>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Pio</dc:creator>
  <cp:lastModifiedBy>Ana Pio</cp:lastModifiedBy>
  <dcterms:created xsi:type="dcterms:W3CDTF">2020-11-13T13:31:09Z</dcterms:created>
  <dcterms:modified xsi:type="dcterms:W3CDTF">2021-03-31T16:29:07Z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9a23f65a-636a-4dc4-8ff7-ba6185d8b91d</vt:lpwstr>
  </property>
</Properties>
</file>